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naslov" sheetId="1" r:id="rId1"/>
    <sheet name="BILANS STANJA " sheetId="2" r:id="rId2"/>
    <sheet name="BILANS USPJEHA " sheetId="3" r:id="rId3"/>
    <sheet name="Sheet1" sheetId="4" r:id="rId4"/>
  </sheets>
  <definedNames/>
  <calcPr fullCalcOnLoad="1"/>
</workbook>
</file>

<file path=xl/comments3.xml><?xml version="1.0" encoding="utf-8"?>
<comments xmlns="http://schemas.openxmlformats.org/spreadsheetml/2006/main">
  <authors>
    <author>pc</author>
  </authors>
  <commentList>
    <comment ref="B37" authorId="0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ZNATNO SE POVECALO NAKON KNJIZENA REZ SAOSIGURANJA</t>
        </r>
      </text>
    </comment>
  </commentList>
</comments>
</file>

<file path=xl/sharedStrings.xml><?xml version="1.0" encoding="utf-8"?>
<sst xmlns="http://schemas.openxmlformats.org/spreadsheetml/2006/main" count="306" uniqueCount="288">
  <si>
    <t>BILANS USPJEHA</t>
  </si>
  <si>
    <t>AKTIVA</t>
  </si>
  <si>
    <t>grupa računa</t>
  </si>
  <si>
    <t>POZICIJA</t>
  </si>
  <si>
    <t>Napomena</t>
  </si>
  <si>
    <t>Iznos</t>
  </si>
  <si>
    <t>I z n o s</t>
  </si>
  <si>
    <t>Tekuća godina</t>
  </si>
  <si>
    <t>Prethodna godina</t>
  </si>
  <si>
    <t>I.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</si>
  <si>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</si>
  <si>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</si>
  <si>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</si>
  <si>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</si>
  <si>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</si>
  <si>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</si>
  <si>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</si>
  <si>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</si>
  <si>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</si>
  <si>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</si>
  <si>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</si>
  <si>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ukidanja rezervisanja, osim tehničkih rezervisanja</t>
  </si>
  <si>
    <t>2.3 Revalorizacioni poslovni prihodi</t>
  </si>
  <si>
    <t xml:space="preserve">2.4 Prihodi od drugih usluga </t>
  </si>
  <si>
    <t>II. POSLOVNI RASHODI (1+2+3)</t>
  </si>
  <si>
    <t>1. Rashodi naknada šteta</t>
  </si>
  <si>
    <t>1.1 Obračunate bruto naknade šteta</t>
  </si>
  <si>
    <t>1.2 Troškovi vezani za isplatu šteta</t>
  </si>
  <si>
    <t>1.3 Umanjenje za prihode ostvarene iz bruto regresnih potraživanja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</si>
  <si>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</si>
  <si>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</si>
  <si>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</si>
  <si>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saosiguravača i reosiguravača i retrocesionara u rezervisanjima za nastale neprijavljene štete</t>
  </si>
  <si>
    <t>1.10 Promjena rezervisanja za troškove likvidacije šteta</t>
  </si>
  <si>
    <t>2. Rashodi za promjene neto tehničkih rezervisanja</t>
  </si>
  <si>
    <t>2.1 Promjene rezervisanja za bonuse i popuste i storno (+/-)</t>
  </si>
  <si>
    <t>2.2 Promjene matematičkih rezervisanja (+/-)</t>
  </si>
  <si>
    <t>2.3 Promjena rezervisanja za izravnanje rizika (+/-)</t>
  </si>
  <si>
    <t>416, 417</t>
  </si>
  <si>
    <t>2.4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</si>
  <si>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</si>
  <si>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</si>
  <si>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</si>
  <si>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</si>
  <si>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</si>
  <si>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</si>
  <si>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</si>
  <si>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</si>
  <si>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</si>
  <si>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</si>
  <si>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</si>
  <si>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</si>
  <si>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(1+2+3+4+5+6+7-8)</t>
  </si>
  <si>
    <t>1. Troškovi sticanja osiguranja</t>
  </si>
  <si>
    <t>2. Promjene u razraničenim troškovima sticanja osiguranja</t>
  </si>
  <si>
    <t>3. Amortizacija</t>
  </si>
  <si>
    <t>4. Troškovi rada</t>
  </si>
  <si>
    <t>4.1 Troškovi zarada, naknada zarada i ostalih primanja zaposlenih</t>
  </si>
  <si>
    <t>4.2 Porezi i doprinosi na isplaćene zarade</t>
  </si>
  <si>
    <t>476, 479</t>
  </si>
  <si>
    <t>4.3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</si>
  <si>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</si>
  <si>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</si>
  <si>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</si>
  <si>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</si>
  <si>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</si>
  <si>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</si>
  <si>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usluga-zajedno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</si>
  <si>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</si>
  <si>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</si>
  <si>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</si>
  <si>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</si>
  <si>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</si>
  <si>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</si>
  <si>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</si>
  <si>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</si>
  <si>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</si>
  <si>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matematičke rezerve</t>
  </si>
  <si>
    <t>1.1 Pihodi od kamata</t>
  </si>
  <si>
    <t>1.2 Povećanje fer vrijednosti prilikom upotrebe posebnih pravila za obračunavanje rizika</t>
  </si>
  <si>
    <t>1.3 Dobici od finansijskih sredstava i finansijskih obaveza</t>
  </si>
  <si>
    <t>1.4 Prihodi od dividendi i drugih udjela u dobitku</t>
  </si>
  <si>
    <t>1.5 Pozitivne kursne razlike</t>
  </si>
  <si>
    <t>1.6 Drugi prihodi</t>
  </si>
  <si>
    <t>2. Rashodi od ulaganja sredstava tehničkih rezervi i matematičke rezerve</t>
  </si>
  <si>
    <t>2.1 Rahodi od kamata</t>
  </si>
  <si>
    <t>2.2 Gubici kod finansijskih sredtava i finansijskih obaveza</t>
  </si>
  <si>
    <t>2.3 Rashodi od umanjenja vrijednosti</t>
  </si>
  <si>
    <t>2.4 Negativne kursne razlike</t>
  </si>
  <si>
    <t>731, 736, 737, 738, 739</t>
  </si>
  <si>
    <t>2.5 Drugi finansijski rashodi</t>
  </si>
  <si>
    <t>740, 741, 742, 743, 744, 745, 746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</si>
  <si>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</si>
  <si>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</si>
  <si>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</si>
  <si>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</si>
  <si>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sredstava i finansijskih obaveza</t>
  </si>
  <si>
    <t>4.3 Drugi prihodi od ulaganja</t>
  </si>
  <si>
    <t>4.4 Prihodi od dividendi i drugih udjela u dobitku</t>
  </si>
  <si>
    <t>775, 776, 777, 779</t>
  </si>
  <si>
    <t>4.5 Drugi finansijski prihodi</t>
  </si>
  <si>
    <t>780, 781, 782</t>
  </si>
  <si>
    <t>4.6 Prihodi od ulaganja u investicione nekretnine</t>
  </si>
  <si>
    <t>783, 784, 785, 786, 787, 788, 789</t>
  </si>
  <si>
    <t>4.7 Drugi prihodi</t>
  </si>
  <si>
    <t>5. Rashodi od ulaganja koja se ne finansiraju iz srestava tehničkih rezervi</t>
  </si>
  <si>
    <t>5.1 Rashodi od kamata</t>
  </si>
  <si>
    <t>5.2 Gubici kod finansijskih sredtava i finansijskih obaveza</t>
  </si>
  <si>
    <t>5.3 Rashodi od umanjenja vrijednosti</t>
  </si>
  <si>
    <t>731, 733, 736, 737, 738, 739</t>
  </si>
  <si>
    <t>5.4 Drugi finansijski rashodi</t>
  </si>
  <si>
    <t>740, 741, 742, 743, 744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</si>
  <si>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</si>
  <si>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</si>
  <si>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</si>
  <si>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koja se ne finansiraju iz sredstava tehničkih rezervi (4-5)</t>
  </si>
  <si>
    <t>VII 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</si>
  <si>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</si>
  <si>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</si>
  <si>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</si>
  <si>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</si>
  <si>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</si>
  <si>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830, 831, 832, 833, 834, 839</t>
  </si>
  <si>
    <t>1. Raspodjela neto dobiti</t>
  </si>
  <si>
    <t>XI ZARADA PO AKCIJI</t>
  </si>
  <si>
    <t>U __________________ ,                                Lice odgovorno za sastavljanje bilansa:                                            Izvršni direktor društva:</t>
  </si>
  <si>
    <t>Datum ________________                                          ____________________                             MP                         _________________</t>
  </si>
  <si>
    <r>
      <t xml:space="preserve">1.4 Udio u naknadama šteta iz prihvaćenih </t>
    </r>
    <r>
      <rPr>
        <b/>
        <sz val="10"/>
        <rFont val="Times New Roman"/>
        <family val="1"/>
      </rPr>
      <t>saosiguranja</t>
    </r>
    <r>
      <rPr>
        <sz val="10"/>
        <rFont val="Times New Roman"/>
        <family val="1"/>
      </rPr>
      <t>, reosiguranja i retrocesija</t>
    </r>
  </si>
  <si>
    <r>
      <t xml:space="preserve">1.5 Umanjenje za udio saosiguravača, </t>
    </r>
    <r>
      <rPr>
        <b/>
        <sz val="10"/>
        <rFont val="Times New Roman"/>
        <family val="1"/>
      </rPr>
      <t>reosiguravača</t>
    </r>
    <r>
      <rPr>
        <sz val="10"/>
        <rFont val="Times New Roman"/>
        <family val="1"/>
      </rPr>
      <t xml:space="preserve"> i retrocesionara u naknadama šteta</t>
    </r>
  </si>
  <si>
    <r>
      <rPr>
        <b/>
        <sz val="7"/>
        <rFont val="Arial"/>
        <family val="2"/>
      </rPr>
      <t>775,</t>
    </r>
    <r>
      <rPr>
        <sz val="7"/>
        <rFont val="Arial"/>
        <family val="2"/>
      </rPr>
      <t xml:space="preserve"> 776, 777, 778, 779, 780, 781, 782</t>
    </r>
  </si>
  <si>
    <t>BILANS STANJA</t>
  </si>
  <si>
    <t>A. Nematerijalna imovina (A.1+A.2+A.3+A.4)</t>
  </si>
  <si>
    <t>000-</t>
  </si>
  <si>
    <t>A.1 Gudvil</t>
  </si>
  <si>
    <t>002,003,004-</t>
  </si>
  <si>
    <t>A.2 Druga dugoročna nematerijalna imovina</t>
  </si>
  <si>
    <t>005,006-</t>
  </si>
  <si>
    <t>A.3 Potraživanja po osnovu datih avansa za dugoročna nematerijalna ulaganja i aktivna vremenska razgraničenja</t>
  </si>
  <si>
    <t>008,009-</t>
  </si>
  <si>
    <t>A.4 Umanjenje i ispravka vrijednosti nematerijalnih ulaganja (+/-)</t>
  </si>
  <si>
    <t>B. Nekretnine, postrojenja i oprema za neposredno obavljanje djelatnosti osiguranja (B.1+B.2+B.3+B.4+B.5)</t>
  </si>
  <si>
    <t>010-</t>
  </si>
  <si>
    <t>B.1 Zemljište i objekti za neposredno obavljanje djelatnosti osiguranja</t>
  </si>
  <si>
    <t>011,012-</t>
  </si>
  <si>
    <t>B.2 Oprema i sitan invetar za neposredno obavljenje djelatnosti osiguranja</t>
  </si>
  <si>
    <t>013-</t>
  </si>
  <si>
    <t>B.3 Potraživanja po osnovu datih avansa za nekretnine, postrojenja i opremu za neposredno obavljanje djelatnosti osiguranja</t>
  </si>
  <si>
    <t>014,015,016-</t>
  </si>
  <si>
    <t>B.4 Nekretnine, postrojenja i oprema za neposredno obavljanje djelatnosti osiguranja u izgradnji</t>
  </si>
  <si>
    <t>019-</t>
  </si>
  <si>
    <t>B.5 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</si>
  <si>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</si>
  <si>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</si>
  <si>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020, 030, 040, 050, 060, 070</t>
  </si>
  <si>
    <t xml:space="preserve">      C1.1 Hartije od vrijednosti</t>
  </si>
  <si>
    <t>021, 031, 041, 051, 061, 071</t>
  </si>
  <si>
    <t xml:space="preserve">      C1.2 Obveznice, odnosno druge dužničke hartije od vrijednosti</t>
  </si>
  <si>
    <t>022, 032, 042, 052, 062, 072</t>
  </si>
  <si>
    <t xml:space="preserve">      C1.3 Akcije</t>
  </si>
  <si>
    <t>023, 033, 043, 053, 063, 073</t>
  </si>
  <si>
    <t xml:space="preserve">      C1.4 Ulaganja u investicione fondove</t>
  </si>
  <si>
    <t>024, 034, 044, 054, 064, 074</t>
  </si>
  <si>
    <t xml:space="preserve">      C1.5 Dugoročni depoziti i druga dugoročna finansijska ulaganja</t>
  </si>
  <si>
    <t>025, 035, 045, 055, 065, 075</t>
  </si>
  <si>
    <t xml:space="preserve">      C1.6 Investicione nekretnine i druge nekretnine, postrojenja i oprema, koji nisu namijenjeni za neposredno obavljanje djelatnosti osiguranja</t>
  </si>
  <si>
    <t>026-</t>
  </si>
  <si>
    <t xml:space="preserve">      C1.7 Udjeli i učešća u društvima</t>
  </si>
  <si>
    <t>027-</t>
  </si>
  <si>
    <t xml:space="preserve">      C1.8 Dugoročna poslovna potraživanja i druga dugoročna potraživanja</t>
  </si>
  <si>
    <t>028, 036, 046, 056, 066,076</t>
  </si>
  <si>
    <t xml:space="preserve">      C1.9 Izvedeni finansijski instrumenti </t>
  </si>
  <si>
    <t>029,037,047,057,067,077-</t>
  </si>
  <si>
    <t xml:space="preserve">      C1.10 Druga dugoročna finansijska ulaganja</t>
  </si>
  <si>
    <t>038,048,058,068,078-</t>
  </si>
  <si>
    <t xml:space="preserve">      C1.11 Stalna imovina koja se drži za prodaju</t>
  </si>
  <si>
    <t>C2. Dugoročna finansijska ulaganja u grupu društava, pridružena i zajednički kontrolisana društva</t>
  </si>
  <si>
    <t>080,081,083,084,085-</t>
  </si>
  <si>
    <t xml:space="preserve">      C2.1 Akcije, dužničke hartije od vrijednosti i izvedeni finansijski instrumenti u grupu društava, pridružena i zajednički kontrolisana</t>
  </si>
  <si>
    <t>082-</t>
  </si>
  <si>
    <t xml:space="preserve">      C2.2 Depoziti kod grupe banaka, kod pridruženih banaka i kod zajednički kontrolisanih banaka</t>
  </si>
  <si>
    <t>086,087-</t>
  </si>
  <si>
    <t xml:space="preserve">      C2.3 Druga finansijska ulaganja u grupu društava, pridružena i zajednički kontrolisana društva</t>
  </si>
  <si>
    <t>D. Kratkoročna finansijska ulaganja (D.1+D.2+D.3)</t>
  </si>
  <si>
    <t>180,182,184-</t>
  </si>
  <si>
    <t>D.1 Hartije od vrijednosti</t>
  </si>
  <si>
    <t>181,183,185-</t>
  </si>
  <si>
    <t>D.2 Kratkoročni depoziti kod banaka</t>
  </si>
  <si>
    <t>186-</t>
  </si>
  <si>
    <t>D.3 Izvedeni finansijski instrumenti i druga kratkoročna finansijska ulaganja</t>
  </si>
  <si>
    <t>E. Kratkoročna sredstva (E.1+E.2+E.3)</t>
  </si>
  <si>
    <t>10, 11</t>
  </si>
  <si>
    <t>E.1 Gotovinska sredstva</t>
  </si>
  <si>
    <t>E.2 Kratkoročna potraživanja</t>
  </si>
  <si>
    <t xml:space="preserve">      E.2.1 Kratkoročna potraž. iz neposrednih poslova osiguranja</t>
  </si>
  <si>
    <t xml:space="preserve">      E.2.2 Kratkoročna potraživanja za premije reosiguranja i saosiguranja</t>
  </si>
  <si>
    <t xml:space="preserve">      E.2.3 Kratkoročna potraživanja za udjele u naknadama šteta</t>
  </si>
  <si>
    <t xml:space="preserve">      E.2.4 Druga kratkoročna potraživanja iz poslova osiguranja</t>
  </si>
  <si>
    <t xml:space="preserve">      E.2.5 Kratkoročna potraživanja iz finansiranja</t>
  </si>
  <si>
    <t xml:space="preserve">      E.2.6 Druga kratkoročna potraživanja</t>
  </si>
  <si>
    <t>310, 311, 319, 320, 321, 329</t>
  </si>
  <si>
    <t>E.3 Zalihe materijala i sitnog inventara</t>
  </si>
  <si>
    <r>
      <t xml:space="preserve">9702, 9712, 9722, 9732, 9742, </t>
    </r>
    <r>
      <rPr>
        <b/>
        <sz val="7"/>
        <rFont val="Arial"/>
        <family val="2"/>
      </rPr>
      <t>9802</t>
    </r>
    <r>
      <rPr>
        <sz val="7"/>
        <rFont val="Arial"/>
        <family val="2"/>
      </rPr>
      <t xml:space="preserve">, 9812, </t>
    </r>
    <r>
      <rPr>
        <b/>
        <sz val="7"/>
        <rFont val="Arial"/>
        <family val="2"/>
      </rPr>
      <t>9822</t>
    </r>
    <r>
      <rPr>
        <sz val="7"/>
        <rFont val="Arial"/>
        <family val="2"/>
      </rPr>
      <t>, 9832, 9842, 9852, 9862, 9872, 9882, 9892</t>
    </r>
  </si>
  <si>
    <t>F. Udio reosiguravača u tehničkim rezervama</t>
  </si>
  <si>
    <t>G. Aktivna vremenska razgraničenja</t>
  </si>
  <si>
    <t>G.1 Odloženi troškovi sticanja osiguranja</t>
  </si>
  <si>
    <t>190, 193, 194, 195, 196, 198</t>
  </si>
  <si>
    <t>G.2 Ostala aktivna vremenska razgraničenja</t>
  </si>
  <si>
    <t>H. Odložena poreska sredstva</t>
  </si>
  <si>
    <t>UKUPNA AKTIVA</t>
  </si>
  <si>
    <t>PASIVA</t>
  </si>
  <si>
    <t>A. Osnovni kapital (A.1+A.2)</t>
  </si>
  <si>
    <t>A.1 Akcijski kapital - obične akcije</t>
  </si>
  <si>
    <t>A.2 Akcijski kapital - povlašćene akcije</t>
  </si>
  <si>
    <t>B. Rezerve (B.1+B.2+B.3+B.4+B.5)</t>
  </si>
  <si>
    <t>B.1 Kapitalne rezerve</t>
  </si>
  <si>
    <t>B.2 Rezerve iz dobiti</t>
  </si>
  <si>
    <t xml:space="preserve">      B.2.1  Zakonske rezerve</t>
  </si>
  <si>
    <t xml:space="preserve">      B.2.2 Rezerve za sopstvene akcije</t>
  </si>
  <si>
    <t xml:space="preserve">      B.2.3 Statutarne rezerve</t>
  </si>
  <si>
    <t xml:space="preserve">      B.2.4 Ostale rezerve iz dobitka</t>
  </si>
  <si>
    <t>B.3 Sopstvene akcije</t>
  </si>
  <si>
    <t>940-949</t>
  </si>
  <si>
    <t>B.4 Revalorizacione rezrve</t>
  </si>
  <si>
    <t>B.5 Prenesena i nerasporedjena dobit/gubitak (+/-)</t>
  </si>
  <si>
    <t>920-925</t>
  </si>
  <si>
    <t xml:space="preserve">      B.5.1 Prenesena dobit/gubitak iz prethodnih godina (+/-)</t>
  </si>
  <si>
    <t>921-926</t>
  </si>
  <si>
    <t xml:space="preserve">      B.5.2 Neraspoređena dobit/gubitak tekuće poslovne godine (+/-)</t>
  </si>
  <si>
    <t>C. Rezervisanja (C.1+C.2+C.3)</t>
  </si>
  <si>
    <t>C.1 Bruto tehničke rezerve</t>
  </si>
  <si>
    <t xml:space="preserve">      C.1.1 Bruto prenosne premije</t>
  </si>
  <si>
    <t xml:space="preserve">      C.1.2 Bruto rezervisanja za nastale prijavljene štete</t>
  </si>
  <si>
    <t xml:space="preserve">      C.1.3 Bruto rezervisanja za nastale i neprijavljene štete</t>
  </si>
  <si>
    <t xml:space="preserve">      C.1.4 Bruto rezervisanja za troškove likvidacije šteta</t>
  </si>
  <si>
    <t xml:space="preserve">      C.1.5 Bruto rezervisanja za izravnanje rizika</t>
  </si>
  <si>
    <t xml:space="preserve">      C.1.6 Bruto ostala druga osiguravajuća tehnička rezervisanja</t>
  </si>
  <si>
    <t>C.2 Matematička rezerva i druga tehnička rezrvisanja životnih osiguranja</t>
  </si>
  <si>
    <t xml:space="preserve">      C.2.1 Bruto matematička rezervisanja za životna osiguranja</t>
  </si>
  <si>
    <t xml:space="preserve">      C.2.2 Bruto matematička rezervisanja za životna osiguranja kod kojih ugovarač osiguranja preuzima rizik ulaganja</t>
  </si>
  <si>
    <t xml:space="preserve">      C.2.3 Bruto matematička rezervisanja za druge vrste osiguranja za koje je potrebno formirati matematička rezervisanja</t>
  </si>
  <si>
    <t xml:space="preserve">      C.2.4 Bruto rezervisanja za učešće u dobiti</t>
  </si>
  <si>
    <t>C.3 Ostala rezervisanja</t>
  </si>
  <si>
    <t xml:space="preserve">      C.3.1 Rezervisanja za penzije, jubilarne nagrade i otpremnine</t>
  </si>
  <si>
    <t xml:space="preserve">      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</si>
  <si>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</si>
  <si>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</si>
  <si>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</si>
  <si>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</si>
  <si>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kratkoročne obaveze iz poslova osiguranja</t>
  </si>
  <si>
    <t>D.5 Kratkoročne obaveze iz finansiranja</t>
  </si>
  <si>
    <t>D.6 Kratkoročne obaveze prema zaposlenima</t>
  </si>
  <si>
    <t>27,28,29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</si>
  <si>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</si>
  <si>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</si>
  <si>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</si>
  <si>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</si>
  <si>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</si>
  <si>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</si>
  <si>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</si>
  <si>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UKUPNA PASIVA</t>
  </si>
  <si>
    <r>
      <t xml:space="preserve">od  </t>
    </r>
    <r>
      <rPr>
        <b/>
        <sz val="12"/>
        <rFont val="Arial"/>
        <family val="2"/>
      </rPr>
      <t>01.01.</t>
    </r>
    <r>
      <rPr>
        <sz val="12"/>
        <rFont val="Arial"/>
        <family val="2"/>
      </rPr>
      <t xml:space="preserve">  do  </t>
    </r>
    <r>
      <rPr>
        <b/>
        <sz val="12"/>
        <rFont val="Arial"/>
        <family val="2"/>
      </rPr>
      <t xml:space="preserve"> </t>
    </r>
    <r>
      <rPr>
        <b/>
        <sz val="12"/>
        <rFont val="AucoinExtBol"/>
        <family val="2"/>
      </rPr>
      <t>31.12.2013</t>
    </r>
    <r>
      <rPr>
        <b/>
        <sz val="12"/>
        <rFont val="Arial"/>
        <family val="2"/>
      </rPr>
      <t>.</t>
    </r>
  </si>
  <si>
    <r>
      <t xml:space="preserve">od  </t>
    </r>
    <r>
      <rPr>
        <b/>
        <sz val="12"/>
        <rFont val="Arial"/>
        <family val="2"/>
      </rPr>
      <t>01.01.</t>
    </r>
    <r>
      <rPr>
        <sz val="12"/>
        <rFont val="Arial"/>
        <family val="2"/>
      </rPr>
      <t xml:space="preserve">  do  </t>
    </r>
    <r>
      <rPr>
        <b/>
        <sz val="12"/>
        <rFont val="Arial"/>
        <family val="2"/>
      </rPr>
      <t>31</t>
    </r>
    <r>
      <rPr>
        <b/>
        <sz val="12"/>
        <rFont val="AucoinExtBol"/>
        <family val="2"/>
      </rPr>
      <t>.12.</t>
    </r>
    <r>
      <rPr>
        <b/>
        <sz val="12"/>
        <rFont val="Arial"/>
        <family val="2"/>
      </rPr>
      <t>2013.</t>
    </r>
  </si>
  <si>
    <t>NAZIV PRAVNOG LICA</t>
  </si>
  <si>
    <t>MJESTO</t>
  </si>
  <si>
    <t>Podgorica</t>
  </si>
  <si>
    <t>OPŠTINA</t>
  </si>
  <si>
    <t>ŠIFRA DJELATNOSTI</t>
  </si>
  <si>
    <t>MATIČNI BROJ</t>
  </si>
  <si>
    <t xml:space="preserve">Broj ziro racuna </t>
  </si>
  <si>
    <t>NAZIV REVIZORA</t>
  </si>
  <si>
    <t xml:space="preserve">K O M P L E T   O B R A Z A C A   Z A    G O D I S NJ E  </t>
  </si>
  <si>
    <t xml:space="preserve">R A C U N E  </t>
  </si>
  <si>
    <t>( ZA PRIVREDNA DRUSTVA )</t>
  </si>
  <si>
    <t>SWISS OSIGURANJE AD</t>
  </si>
  <si>
    <t>6512</t>
  </si>
  <si>
    <t>02096064</t>
  </si>
  <si>
    <t xml:space="preserve">Reviko  d.o.o </t>
  </si>
  <si>
    <t>530-10042-54</t>
  </si>
  <si>
    <r>
      <t xml:space="preserve">Naziv društva za osiguranje: </t>
    </r>
    <r>
      <rPr>
        <b/>
        <sz val="10"/>
        <rFont val="Arial"/>
        <family val="2"/>
      </rPr>
      <t>SWISS OSIGURANJE AD</t>
    </r>
    <r>
      <rPr>
        <sz val="10"/>
        <rFont val="Arial"/>
        <family val="2"/>
      </rPr>
      <t xml:space="preserve">                                                                     Matični broj: </t>
    </r>
    <r>
      <rPr>
        <b/>
        <sz val="10"/>
        <rFont val="Arial"/>
        <family val="2"/>
      </rPr>
      <t>02096064</t>
    </r>
  </si>
  <si>
    <r>
      <t xml:space="preserve">Sjedište: </t>
    </r>
    <r>
      <rPr>
        <b/>
        <sz val="10"/>
        <rFont val="Arial"/>
        <family val="2"/>
      </rPr>
      <t xml:space="preserve">PODGORICA                                                                                                                </t>
    </r>
    <r>
      <rPr>
        <sz val="10"/>
        <rFont val="Arial"/>
        <family val="2"/>
      </rPr>
      <t xml:space="preserve"> Šifra djelatnosti: </t>
    </r>
    <r>
      <rPr>
        <b/>
        <sz val="10"/>
        <rFont val="Arial"/>
        <family val="2"/>
      </rPr>
      <t>6512</t>
    </r>
  </si>
  <si>
    <r>
      <t xml:space="preserve">Vrsta osiguranja: </t>
    </r>
    <r>
      <rPr>
        <b/>
        <sz val="10"/>
        <rFont val="Arial"/>
        <family val="2"/>
      </rPr>
      <t>NEŽIVOTNO OSGURANJE</t>
    </r>
    <r>
      <rPr>
        <sz val="10"/>
        <rFont val="Arial"/>
        <family val="2"/>
      </rPr>
      <t xml:space="preserve">                                                                                   </t>
    </r>
  </si>
  <si>
    <r>
      <t xml:space="preserve">Naziv društva za osiguranje: </t>
    </r>
    <r>
      <rPr>
        <b/>
        <sz val="10"/>
        <rFont val="Arial"/>
        <family val="2"/>
      </rPr>
      <t>SWISS OSIGURANJE AD</t>
    </r>
    <r>
      <rPr>
        <sz val="10"/>
        <rFont val="Arial"/>
        <family val="2"/>
      </rPr>
      <t xml:space="preserve">                                                    Matični broj: </t>
    </r>
    <r>
      <rPr>
        <b/>
        <sz val="10"/>
        <rFont val="Arial"/>
        <family val="2"/>
      </rPr>
      <t>02096064</t>
    </r>
  </si>
  <si>
    <r>
      <t xml:space="preserve">Sjedište: </t>
    </r>
    <r>
      <rPr>
        <b/>
        <sz val="10"/>
        <rFont val="Arial"/>
        <family val="2"/>
      </rPr>
      <t xml:space="preserve">PODGORICA                                                                                                 </t>
    </r>
    <r>
      <rPr>
        <sz val="10"/>
        <rFont val="Arial"/>
        <family val="2"/>
      </rPr>
      <t xml:space="preserve"> Šifra djelatnosti: </t>
    </r>
    <r>
      <rPr>
        <b/>
        <sz val="10"/>
        <rFont val="Arial"/>
        <family val="2"/>
      </rPr>
      <t>6512</t>
    </r>
  </si>
  <si>
    <r>
      <t xml:space="preserve">Vrsta osiguranja: </t>
    </r>
    <r>
      <rPr>
        <b/>
        <sz val="10"/>
        <rFont val="Arial"/>
        <family val="2"/>
      </rPr>
      <t>NEŽIVOTNO OSGURANJE</t>
    </r>
    <r>
      <rPr>
        <sz val="10"/>
        <rFont val="Arial"/>
        <family val="2"/>
      </rPr>
      <t xml:space="preserve">                                                                                </t>
    </r>
  </si>
  <si>
    <t xml:space="preserve">                   Za period od</t>
  </si>
  <si>
    <t xml:space="preserve">      01.01.2013.</t>
  </si>
  <si>
    <t xml:space="preserve">   do</t>
  </si>
  <si>
    <t xml:space="preserve">    31.12.2013.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</si>
</sst>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d\.m\.yyyy"/>
    <numFmt numFmtId="173" formatCode="d\.m\.yyyy\ h:mm:ss"/>
    <numFmt numFmtId="174" formatCode="_(* #,##0.00_);_(* \(#,##0.00\);_(* &quot;-&quot;??_);_(@_)"/>
    <numFmt numFmtId="175" formatCode="_(* #,##0.0000_);_(* \(#,##0.0000\);_(* &quot;-&quot;??_);_(@_)"/>
    <numFmt numFmtId="176" formatCode="_(* #,##0_);_(* \(#,##0\);_(* &quot;-&quot;??_);_(@_)"/>
    <numFmt numFmtId="177" formatCode="#,##0.00_ ;\-#,##0.00\ "/>
    <numFmt numFmtId="178" formatCode="[$-81A]d\.\ mmmm\ yyyy"/>
    <numFmt numFmtId="179" formatCode="_-* #,##0.000\ _D_i_n_._-;\-* #,##0.000\ _D_i_n_._-;_-* &quot;-&quot;??\ _D_i_n_._-;_-@_-"/>
    <numFmt numFmtId="180" formatCode="_-* #,##0.0\ _D_i_n_._-;\-* #,##0.0\ _D_i_n_._-;_-* &quot;-&quot;??\ _D_i_n_._-;_-@_-"/>
    <numFmt numFmtId="181" formatCode="_-* #,##0\ _D_i_n_._-;\-* #,##0\ _D_i_n_._-;_-* &quot;-&quot;??\ _D_i_n_._-;_-@_-"/>
  </numFmts>
  <fonts count="84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b/>
      <sz val="14"/>
      <name val="AntigoniBd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AucoinExtBol"/>
      <family val="2"/>
    </font>
    <font>
      <sz val="14"/>
      <name val="AntigoniBd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0"/>
      <name val="Berlin Sans FB Demi"/>
      <family val="2"/>
    </font>
    <font>
      <sz val="7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48"/>
      <name val="Times New Roman"/>
      <family val="1"/>
    </font>
    <font>
      <sz val="12"/>
      <name val="Times New Roman"/>
      <family val="1"/>
    </font>
    <font>
      <b/>
      <sz val="9"/>
      <color indexed="48"/>
      <name val="Times New Roman"/>
      <family val="1"/>
    </font>
    <font>
      <b/>
      <sz val="16"/>
      <color indexed="12"/>
      <name val="Arial"/>
      <family val="2"/>
    </font>
    <font>
      <b/>
      <sz val="12"/>
      <color indexed="48"/>
      <name val="Arial"/>
      <family val="2"/>
    </font>
    <font>
      <b/>
      <sz val="14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sz val="14"/>
      <color indexed="12"/>
      <name val="Tahoma"/>
      <family val="2"/>
    </font>
    <font>
      <sz val="10"/>
      <color indexed="48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sz val="18"/>
      <color indexed="12"/>
      <name val="Times New Roman"/>
      <family val="1"/>
    </font>
    <font>
      <sz val="18"/>
      <name val="Times New Roman"/>
      <family val="1"/>
    </font>
    <font>
      <sz val="8"/>
      <color indexed="48"/>
      <name val="Times New Roman"/>
      <family val="1"/>
    </font>
    <font>
      <b/>
      <sz val="10"/>
      <color indexed="48"/>
      <name val="Times New Roman"/>
      <family val="1"/>
    </font>
    <font>
      <sz val="8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icrosoft Sans Serif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icrosoft Sans Serif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63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171" fontId="0" fillId="0" borderId="0" xfId="42" applyFont="1" applyAlignment="1">
      <alignment/>
    </xf>
    <xf numFmtId="171" fontId="0" fillId="0" borderId="0" xfId="0" applyNumberFormat="1" applyAlignment="1">
      <alignment/>
    </xf>
    <xf numFmtId="0" fontId="0" fillId="0" borderId="0" xfId="60" applyFont="1" applyBorder="1">
      <alignment/>
      <protection/>
    </xf>
    <xf numFmtId="0" fontId="0" fillId="0" borderId="0" xfId="60" applyFont="1" applyFill="1" applyBorder="1">
      <alignment/>
      <protection/>
    </xf>
    <xf numFmtId="0" fontId="0" fillId="0" borderId="0" xfId="60" applyBorder="1">
      <alignment/>
      <protection/>
    </xf>
    <xf numFmtId="171" fontId="0" fillId="0" borderId="0" xfId="42" applyNumberFormat="1" applyFont="1" applyFill="1" applyBorder="1" applyAlignment="1">
      <alignment/>
    </xf>
    <xf numFmtId="0" fontId="0" fillId="0" borderId="0" xfId="60" applyFont="1" applyBorder="1" applyAlignment="1">
      <alignment wrapText="1"/>
      <protection/>
    </xf>
    <xf numFmtId="0" fontId="0" fillId="0" borderId="0" xfId="60" applyBorder="1" applyAlignment="1">
      <alignment wrapText="1"/>
      <protection/>
    </xf>
    <xf numFmtId="0" fontId="0" fillId="0" borderId="0" xfId="60" applyFont="1" applyFill="1" applyBorder="1" applyAlignment="1">
      <alignment wrapText="1"/>
      <protection/>
    </xf>
    <xf numFmtId="171" fontId="0" fillId="0" borderId="0" xfId="60" applyNumberFormat="1" applyFont="1" applyFill="1" applyBorder="1" applyAlignment="1">
      <alignment wrapText="1"/>
      <protection/>
    </xf>
    <xf numFmtId="171" fontId="10" fillId="0" borderId="10" xfId="42" applyNumberFormat="1" applyFont="1" applyFill="1" applyBorder="1" applyAlignment="1">
      <alignment horizontal="center" vertical="center" wrapText="1"/>
    </xf>
    <xf numFmtId="0" fontId="11" fillId="0" borderId="10" xfId="60" applyFont="1" applyBorder="1" applyAlignment="1">
      <alignment horizontal="center" vertical="center"/>
      <protection/>
    </xf>
    <xf numFmtId="0" fontId="11" fillId="0" borderId="10" xfId="60" applyFont="1" applyFill="1" applyBorder="1" applyAlignment="1">
      <alignment horizontal="center" vertical="center"/>
      <protection/>
    </xf>
    <xf numFmtId="171" fontId="11" fillId="0" borderId="10" xfId="60" applyNumberFormat="1" applyFont="1" applyFill="1" applyBorder="1" applyAlignment="1">
      <alignment horizontal="center" vertical="center"/>
      <protection/>
    </xf>
    <xf numFmtId="0" fontId="12" fillId="0" borderId="10" xfId="60" applyFont="1" applyBorder="1">
      <alignment/>
      <protection/>
    </xf>
    <xf numFmtId="0" fontId="13" fillId="0" borderId="10" xfId="60" applyFont="1" applyFill="1" applyBorder="1" applyAlignment="1">
      <alignment horizontal="left" vertical="center"/>
      <protection/>
    </xf>
    <xf numFmtId="0" fontId="0" fillId="0" borderId="10" xfId="60" applyBorder="1">
      <alignment/>
      <protection/>
    </xf>
    <xf numFmtId="171" fontId="9" fillId="0" borderId="10" xfId="44" applyNumberFormat="1" applyFont="1" applyFill="1" applyBorder="1" applyAlignment="1">
      <alignment/>
    </xf>
    <xf numFmtId="3" fontId="14" fillId="0" borderId="10" xfId="60" applyNumberFormat="1" applyFont="1" applyBorder="1" applyAlignment="1">
      <alignment horizontal="center" vertical="center"/>
      <protection/>
    </xf>
    <xf numFmtId="0" fontId="10" fillId="0" borderId="10" xfId="60" applyFont="1" applyFill="1" applyBorder="1" applyAlignment="1">
      <alignment vertical="center"/>
      <protection/>
    </xf>
    <xf numFmtId="171" fontId="1" fillId="0" borderId="10" xfId="44" applyNumberFormat="1" applyFont="1" applyFill="1" applyBorder="1" applyAlignment="1">
      <alignment/>
    </xf>
    <xf numFmtId="0" fontId="15" fillId="0" borderId="10" xfId="60" applyFont="1" applyFill="1" applyBorder="1" applyAlignment="1">
      <alignment horizontal="left" vertical="center"/>
      <protection/>
    </xf>
    <xf numFmtId="171" fontId="0" fillId="0" borderId="10" xfId="44" applyNumberFormat="1" applyFont="1" applyFill="1" applyBorder="1" applyAlignment="1">
      <alignment/>
    </xf>
    <xf numFmtId="0" fontId="15" fillId="0" borderId="10" xfId="60" applyFont="1" applyFill="1" applyBorder="1" applyAlignment="1">
      <alignment horizontal="left" vertical="center" wrapText="1"/>
      <protection/>
    </xf>
    <xf numFmtId="0" fontId="10" fillId="0" borderId="10" xfId="60" applyFont="1" applyFill="1" applyBorder="1" applyAlignment="1">
      <alignment vertical="center" wrapText="1"/>
      <protection/>
    </xf>
    <xf numFmtId="3" fontId="16" fillId="0" borderId="10" xfId="60" applyNumberFormat="1" applyFont="1" applyBorder="1" applyAlignment="1">
      <alignment horizontal="center" vertical="center"/>
      <protection/>
    </xf>
    <xf numFmtId="0" fontId="14" fillId="0" borderId="10" xfId="60" applyNumberFormat="1" applyFont="1" applyBorder="1" applyAlignment="1">
      <alignment horizontal="center" vertical="center" wrapText="1"/>
      <protection/>
    </xf>
    <xf numFmtId="0" fontId="13" fillId="0" borderId="10" xfId="60" applyFont="1" applyFill="1" applyBorder="1" applyAlignment="1">
      <alignment horizontal="left" vertical="center" wrapText="1"/>
      <protection/>
    </xf>
    <xf numFmtId="3" fontId="14" fillId="0" borderId="0" xfId="60" applyNumberFormat="1" applyFont="1" applyBorder="1" applyAlignment="1">
      <alignment horizontal="center" vertical="center"/>
      <protection/>
    </xf>
    <xf numFmtId="0" fontId="13" fillId="0" borderId="0" xfId="60" applyFont="1" applyFill="1" applyBorder="1" applyAlignment="1">
      <alignment horizontal="left" vertical="center"/>
      <protection/>
    </xf>
    <xf numFmtId="171" fontId="0" fillId="0" borderId="0" xfId="44" applyNumberFormat="1" applyFont="1" applyFill="1" applyBorder="1" applyAlignment="1">
      <alignment/>
    </xf>
    <xf numFmtId="3" fontId="12" fillId="0" borderId="0" xfId="60" applyNumberFormat="1" applyFont="1" applyAlignment="1">
      <alignment horizontal="center" vertical="center"/>
      <protection/>
    </xf>
    <xf numFmtId="0" fontId="0" fillId="0" borderId="0" xfId="60" applyFont="1" applyFill="1" applyAlignment="1">
      <alignment vertical="center"/>
      <protection/>
    </xf>
    <xf numFmtId="0" fontId="0" fillId="0" borderId="0" xfId="60">
      <alignment/>
      <protection/>
    </xf>
    <xf numFmtId="171" fontId="0" fillId="0" borderId="0" xfId="42" applyNumberFormat="1" applyFont="1" applyFill="1" applyAlignment="1">
      <alignment/>
    </xf>
    <xf numFmtId="0" fontId="0" fillId="0" borderId="0" xfId="0" applyFont="1" applyAlignment="1">
      <alignment/>
    </xf>
    <xf numFmtId="0" fontId="12" fillId="0" borderId="10" xfId="60" applyFont="1" applyFill="1" applyBorder="1">
      <alignment/>
      <protection/>
    </xf>
    <xf numFmtId="0" fontId="10" fillId="0" borderId="10" xfId="60" applyFont="1" applyFill="1" applyBorder="1" applyAlignment="1">
      <alignment horizontal="left" vertical="center"/>
      <protection/>
    </xf>
    <xf numFmtId="0" fontId="0" fillId="0" borderId="10" xfId="60" applyFont="1" applyFill="1" applyBorder="1">
      <alignment/>
      <protection/>
    </xf>
    <xf numFmtId="0" fontId="14" fillId="0" borderId="10" xfId="60" applyFont="1" applyFill="1" applyBorder="1" applyAlignment="1">
      <alignment horizontal="center" vertical="center"/>
      <protection/>
    </xf>
    <xf numFmtId="0" fontId="15" fillId="0" borderId="10" xfId="60" applyFont="1" applyFill="1" applyBorder="1" applyAlignment="1">
      <alignment vertical="center"/>
      <protection/>
    </xf>
    <xf numFmtId="3" fontId="14" fillId="0" borderId="10" xfId="60" applyNumberFormat="1" applyFont="1" applyFill="1" applyBorder="1" applyAlignment="1">
      <alignment horizontal="center" vertical="center"/>
      <protection/>
    </xf>
    <xf numFmtId="0" fontId="15" fillId="0" borderId="10" xfId="60" applyFont="1" applyFill="1" applyBorder="1" applyAlignment="1">
      <alignment vertical="center" wrapText="1"/>
      <protection/>
    </xf>
    <xf numFmtId="0" fontId="14" fillId="0" borderId="10" xfId="60" applyFont="1" applyFill="1" applyBorder="1">
      <alignment/>
      <protection/>
    </xf>
    <xf numFmtId="175" fontId="0" fillId="0" borderId="10" xfId="44" applyNumberFormat="1" applyFont="1" applyFill="1" applyBorder="1" applyAlignment="1">
      <alignment/>
    </xf>
    <xf numFmtId="3" fontId="14" fillId="0" borderId="10" xfId="60" applyNumberFormat="1" applyFont="1" applyFill="1" applyBorder="1" applyAlignment="1">
      <alignment horizontal="center" vertical="center" wrapText="1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3" fontId="16" fillId="0" borderId="10" xfId="60" applyNumberFormat="1" applyFont="1" applyFill="1" applyBorder="1" applyAlignment="1">
      <alignment horizontal="center" vertical="center"/>
      <protection/>
    </xf>
    <xf numFmtId="0" fontId="1" fillId="0" borderId="10" xfId="60" applyFont="1" applyFill="1" applyBorder="1">
      <alignment/>
      <protection/>
    </xf>
    <xf numFmtId="3" fontId="14" fillId="0" borderId="0" xfId="60" applyNumberFormat="1" applyFont="1" applyFill="1" applyBorder="1" applyAlignment="1">
      <alignment horizontal="center" vertical="center"/>
      <protection/>
    </xf>
    <xf numFmtId="174" fontId="10" fillId="0" borderId="0" xfId="60" applyNumberFormat="1" applyFont="1" applyFill="1" applyBorder="1" applyAlignment="1">
      <alignment vertical="center"/>
      <protection/>
    </xf>
    <xf numFmtId="176" fontId="0" fillId="0" borderId="0" xfId="60" applyNumberFormat="1" applyFont="1" applyFill="1" applyBorder="1">
      <alignment/>
      <protection/>
    </xf>
    <xf numFmtId="169" fontId="0" fillId="0" borderId="0" xfId="0" applyNumberFormat="1" applyAlignment="1">
      <alignment/>
    </xf>
    <xf numFmtId="0" fontId="82" fillId="0" borderId="0" xfId="0" applyNumberFormat="1" applyFont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49" fontId="24" fillId="0" borderId="0" xfId="0" applyNumberFormat="1" applyFont="1" applyBorder="1" applyAlignment="1" applyProtection="1">
      <alignment/>
      <protection locked="0"/>
    </xf>
    <xf numFmtId="0" fontId="25" fillId="0" borderId="0" xfId="0" applyNumberFormat="1" applyFont="1" applyBorder="1" applyAlignment="1" applyProtection="1">
      <alignment/>
      <protection locked="0"/>
    </xf>
    <xf numFmtId="0" fontId="26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Alignment="1" applyProtection="1">
      <alignment horizontal="left"/>
      <protection locked="0"/>
    </xf>
    <xf numFmtId="49" fontId="27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0" fontId="30" fillId="0" borderId="0" xfId="0" applyNumberFormat="1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2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4" fontId="30" fillId="0" borderId="0" xfId="0" applyNumberFormat="1" applyFont="1" applyAlignment="1">
      <alignment horizontal="center"/>
    </xf>
    <xf numFmtId="14" fontId="30" fillId="0" borderId="0" xfId="0" applyNumberFormat="1" applyFont="1" applyAlignment="1">
      <alignment horizontal="left"/>
    </xf>
    <xf numFmtId="0" fontId="3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1" fillId="0" borderId="0" xfId="0" applyFont="1" applyAlignment="1">
      <alignment/>
    </xf>
    <xf numFmtId="0" fontId="40" fillId="0" borderId="0" xfId="0" applyFont="1" applyAlignment="1">
      <alignment/>
    </xf>
    <xf numFmtId="0" fontId="36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60" applyFont="1" applyBorder="1">
      <alignment/>
      <protection/>
    </xf>
    <xf numFmtId="171" fontId="0" fillId="0" borderId="0" xfId="42" applyFont="1" applyBorder="1" applyAlignment="1">
      <alignment/>
    </xf>
    <xf numFmtId="171" fontId="0" fillId="0" borderId="0" xfId="42" applyFont="1" applyFill="1" applyBorder="1" applyAlignment="1">
      <alignment/>
    </xf>
    <xf numFmtId="171" fontId="0" fillId="0" borderId="0" xfId="42" applyFont="1" applyBorder="1" applyAlignment="1">
      <alignment wrapText="1"/>
    </xf>
    <xf numFmtId="171" fontId="0" fillId="0" borderId="0" xfId="42" applyFont="1" applyFill="1" applyBorder="1" applyAlignment="1">
      <alignment wrapText="1"/>
    </xf>
    <xf numFmtId="171" fontId="10" fillId="0" borderId="10" xfId="42" applyFont="1" applyBorder="1" applyAlignment="1">
      <alignment horizontal="center" vertical="center"/>
    </xf>
    <xf numFmtId="171" fontId="10" fillId="0" borderId="10" xfId="42" applyFont="1" applyFill="1" applyBorder="1" applyAlignment="1">
      <alignment horizontal="center" vertical="center" wrapText="1"/>
    </xf>
    <xf numFmtId="171" fontId="11" fillId="0" borderId="10" xfId="42" applyFont="1" applyBorder="1" applyAlignment="1">
      <alignment horizontal="center" vertical="center"/>
    </xf>
    <xf numFmtId="171" fontId="11" fillId="0" borderId="10" xfId="42" applyFont="1" applyFill="1" applyBorder="1" applyAlignment="1">
      <alignment horizontal="center" vertical="center"/>
    </xf>
    <xf numFmtId="171" fontId="9" fillId="0" borderId="10" xfId="42" applyFont="1" applyFill="1" applyBorder="1" applyAlignment="1">
      <alignment/>
    </xf>
    <xf numFmtId="171" fontId="1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1" fillId="0" borderId="10" xfId="42" applyFont="1" applyBorder="1" applyAlignment="1">
      <alignment/>
    </xf>
    <xf numFmtId="171" fontId="1" fillId="0" borderId="0" xfId="42" applyFont="1" applyFill="1" applyAlignment="1">
      <alignment/>
    </xf>
    <xf numFmtId="171" fontId="0" fillId="0" borderId="0" xfId="42" applyFont="1" applyAlignment="1">
      <alignment/>
    </xf>
    <xf numFmtId="171" fontId="0" fillId="0" borderId="0" xfId="42" applyFont="1" applyFill="1" applyAlignment="1">
      <alignment/>
    </xf>
    <xf numFmtId="171" fontId="0" fillId="0" borderId="0" xfId="42" applyFont="1" applyFill="1" applyAlignment="1">
      <alignment/>
    </xf>
    <xf numFmtId="171" fontId="10" fillId="0" borderId="10" xfId="42" applyFont="1" applyFill="1" applyBorder="1" applyAlignment="1">
      <alignment horizontal="center" vertical="center"/>
    </xf>
    <xf numFmtId="171" fontId="9" fillId="0" borderId="10" xfId="42" applyFont="1" applyFill="1" applyBorder="1" applyAlignment="1">
      <alignment vertical="center"/>
    </xf>
    <xf numFmtId="171" fontId="62" fillId="0" borderId="10" xfId="42" applyFont="1" applyFill="1" applyBorder="1" applyAlignment="1">
      <alignment vertical="center"/>
    </xf>
    <xf numFmtId="171" fontId="0" fillId="0" borderId="10" xfId="42" applyFont="1" applyFill="1" applyBorder="1" applyAlignment="1">
      <alignment vertical="center"/>
    </xf>
    <xf numFmtId="171" fontId="1" fillId="0" borderId="10" xfId="42" applyFont="1" applyFill="1" applyBorder="1" applyAlignment="1">
      <alignment vertical="center"/>
    </xf>
    <xf numFmtId="171" fontId="62" fillId="0" borderId="0" xfId="42" applyFont="1" applyFill="1" applyAlignment="1">
      <alignment/>
    </xf>
    <xf numFmtId="171" fontId="62" fillId="0" borderId="10" xfId="42" applyFont="1" applyFill="1" applyBorder="1" applyAlignment="1">
      <alignment/>
    </xf>
    <xf numFmtId="171" fontId="9" fillId="0" borderId="0" xfId="42" applyFont="1" applyFill="1" applyBorder="1" applyAlignment="1">
      <alignment/>
    </xf>
    <xf numFmtId="171" fontId="1" fillId="0" borderId="0" xfId="0" applyNumberFormat="1" applyFont="1" applyAlignment="1">
      <alignment/>
    </xf>
    <xf numFmtId="3" fontId="16" fillId="33" borderId="10" xfId="60" applyNumberFormat="1" applyFont="1" applyFill="1" applyBorder="1" applyAlignment="1">
      <alignment horizontal="center" vertical="center"/>
      <protection/>
    </xf>
    <xf numFmtId="0" fontId="10" fillId="33" borderId="10" xfId="60" applyFont="1" applyFill="1" applyBorder="1" applyAlignment="1">
      <alignment vertical="center" wrapText="1"/>
      <protection/>
    </xf>
    <xf numFmtId="0" fontId="1" fillId="33" borderId="10" xfId="60" applyFont="1" applyFill="1" applyBorder="1">
      <alignment/>
      <protection/>
    </xf>
    <xf numFmtId="171" fontId="9" fillId="33" borderId="10" xfId="42" applyFont="1" applyFill="1" applyBorder="1" applyAlignment="1">
      <alignment/>
    </xf>
    <xf numFmtId="3" fontId="14" fillId="33" borderId="10" xfId="60" applyNumberFormat="1" applyFont="1" applyFill="1" applyBorder="1" applyAlignment="1">
      <alignment horizontal="center" vertical="center"/>
      <protection/>
    </xf>
    <xf numFmtId="0" fontId="15" fillId="33" borderId="10" xfId="60" applyFont="1" applyFill="1" applyBorder="1" applyAlignment="1">
      <alignment vertical="center" wrapText="1"/>
      <protection/>
    </xf>
    <xf numFmtId="0" fontId="0" fillId="33" borderId="10" xfId="60" applyFont="1" applyFill="1" applyBorder="1">
      <alignment/>
      <protection/>
    </xf>
    <xf numFmtId="171" fontId="0" fillId="33" borderId="10" xfId="42" applyFont="1" applyFill="1" applyBorder="1" applyAlignment="1">
      <alignment/>
    </xf>
    <xf numFmtId="0" fontId="15" fillId="33" borderId="10" xfId="60" applyFont="1" applyFill="1" applyBorder="1" applyAlignment="1">
      <alignment vertical="center"/>
      <protection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0" fillId="0" borderId="0" xfId="60" applyFont="1" applyBorder="1" applyAlignment="1">
      <alignment wrapText="1"/>
      <protection/>
    </xf>
    <xf numFmtId="0" fontId="0" fillId="0" borderId="0" xfId="60" applyBorder="1" applyAlignment="1">
      <alignment wrapText="1"/>
      <protection/>
    </xf>
    <xf numFmtId="0" fontId="0" fillId="0" borderId="0" xfId="60" applyFont="1" applyBorder="1" applyAlignment="1">
      <alignment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4" fillId="0" borderId="0" xfId="60" applyFont="1" applyAlignment="1">
      <alignment horizontal="center" vertical="center" wrapText="1"/>
      <protection/>
    </xf>
    <xf numFmtId="0" fontId="5" fillId="0" borderId="0" xfId="60" applyFont="1" applyBorder="1" applyAlignment="1">
      <alignment horizontal="center" vertical="center" wrapText="1"/>
      <protection/>
    </xf>
    <xf numFmtId="0" fontId="8" fillId="0" borderId="0" xfId="60" applyFont="1" applyBorder="1" applyAlignment="1">
      <alignment horizontal="center" vertical="center" wrapText="1"/>
      <protection/>
    </xf>
    <xf numFmtId="0" fontId="8" fillId="0" borderId="0" xfId="60" applyFont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center" vertical="center"/>
      <protection/>
    </xf>
    <xf numFmtId="3" fontId="12" fillId="0" borderId="0" xfId="60" applyNumberFormat="1" applyFont="1" applyAlignment="1">
      <alignment horizontal="center" vertical="center"/>
      <protection/>
    </xf>
    <xf numFmtId="0" fontId="10" fillId="0" borderId="10" xfId="60" applyFont="1" applyFill="1" applyBorder="1" applyAlignment="1">
      <alignment horizontal="center" vertical="center"/>
      <protection/>
    </xf>
    <xf numFmtId="0" fontId="19" fillId="0" borderId="10" xfId="60" applyFont="1" applyFill="1" applyBorder="1" applyAlignment="1">
      <alignment horizontal="center" vertical="center"/>
      <protection/>
    </xf>
    <xf numFmtId="0" fontId="9" fillId="0" borderId="10" xfId="60" applyFont="1" applyBorder="1" applyAlignment="1">
      <alignment horizontal="center" vertical="center"/>
      <protection/>
    </xf>
    <xf numFmtId="0" fontId="10" fillId="0" borderId="10" xfId="60" applyFont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3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4">
      <selection activeCell="F30" sqref="F30"/>
    </sheetView>
  </sheetViews>
  <sheetFormatPr defaultColWidth="9.140625" defaultRowHeight="12.75"/>
  <cols>
    <col min="1" max="1" width="7.57421875" style="56" customWidth="1"/>
    <col min="2" max="2" width="4.421875" style="57" customWidth="1"/>
    <col min="3" max="3" width="2.421875" style="57" customWidth="1"/>
    <col min="4" max="4" width="1.57421875" style="57" customWidth="1"/>
    <col min="5" max="5" width="7.57421875" style="57" customWidth="1"/>
    <col min="6" max="6" width="14.140625" style="57" customWidth="1"/>
    <col min="7" max="7" width="4.7109375" style="57" customWidth="1"/>
    <col min="8" max="8" width="42.421875" style="56" customWidth="1"/>
    <col min="9" max="16384" width="9.140625" style="56" customWidth="1"/>
  </cols>
  <sheetData>
    <row r="1" ht="12.75">
      <c r="H1" s="58"/>
    </row>
    <row r="2" spans="2:8" ht="12.75">
      <c r="B2" s="56"/>
      <c r="C2" s="56"/>
      <c r="D2" s="56"/>
      <c r="E2" s="56"/>
      <c r="F2" s="56"/>
      <c r="G2" s="56"/>
      <c r="H2" s="58"/>
    </row>
    <row r="3" spans="2:8" ht="12.75">
      <c r="B3" s="56"/>
      <c r="C3" s="56"/>
      <c r="D3" s="56"/>
      <c r="E3" s="56"/>
      <c r="F3" s="56"/>
      <c r="G3" s="56"/>
      <c r="H3" s="58"/>
    </row>
    <row r="4" spans="2:8" ht="9.75" customHeight="1">
      <c r="B4" s="56"/>
      <c r="C4" s="56"/>
      <c r="D4" s="56"/>
      <c r="E4" s="56"/>
      <c r="F4" s="56"/>
      <c r="G4" s="56"/>
      <c r="H4" s="58"/>
    </row>
    <row r="5" spans="2:8" ht="15.75">
      <c r="B5" s="59"/>
      <c r="C5" s="59"/>
      <c r="D5" s="59"/>
      <c r="E5" s="59"/>
      <c r="F5" s="59"/>
      <c r="G5" s="59"/>
      <c r="H5" s="60"/>
    </row>
    <row r="6" spans="2:8" ht="15.75">
      <c r="B6" s="59"/>
      <c r="C6" s="59"/>
      <c r="D6" s="59"/>
      <c r="E6" s="59"/>
      <c r="F6" s="59"/>
      <c r="G6" s="59"/>
      <c r="H6" s="60"/>
    </row>
    <row r="7" spans="2:8" ht="15.75">
      <c r="B7" s="59"/>
      <c r="C7" s="59"/>
      <c r="D7" s="59"/>
      <c r="E7" s="59"/>
      <c r="F7" s="59"/>
      <c r="G7" s="59"/>
      <c r="H7" s="60"/>
    </row>
    <row r="8" spans="2:8" ht="15.75">
      <c r="B8" s="59"/>
      <c r="C8" s="59"/>
      <c r="D8" s="59"/>
      <c r="E8" s="59"/>
      <c r="F8" s="59"/>
      <c r="G8" s="59"/>
      <c r="H8" s="60"/>
    </row>
    <row r="9" spans="2:8" ht="15.75">
      <c r="B9" s="59"/>
      <c r="C9" s="59"/>
      <c r="D9" s="59"/>
      <c r="E9" s="59"/>
      <c r="F9" s="59"/>
      <c r="G9" s="59"/>
      <c r="H9" s="60"/>
    </row>
    <row r="10" spans="2:8" ht="25.5" customHeight="1">
      <c r="B10" s="61" t="s">
        <v>262</v>
      </c>
      <c r="C10" s="61"/>
      <c r="D10" s="61"/>
      <c r="E10" s="61"/>
      <c r="F10" s="61"/>
      <c r="G10" s="61"/>
      <c r="H10" s="62" t="s">
        <v>273</v>
      </c>
    </row>
    <row r="11" spans="2:8" ht="22.5" customHeight="1">
      <c r="B11" s="61" t="s">
        <v>263</v>
      </c>
      <c r="C11" s="61"/>
      <c r="D11" s="61"/>
      <c r="E11" s="61"/>
      <c r="F11" s="61"/>
      <c r="G11" s="61"/>
      <c r="H11" s="63" t="s">
        <v>264</v>
      </c>
    </row>
    <row r="12" spans="2:8" ht="21.75" customHeight="1">
      <c r="B12" s="61" t="s">
        <v>265</v>
      </c>
      <c r="C12" s="61"/>
      <c r="D12" s="61"/>
      <c r="E12" s="61"/>
      <c r="F12" s="61"/>
      <c r="G12" s="61"/>
      <c r="H12" s="64" t="str">
        <f>H11</f>
        <v>Podgorica</v>
      </c>
    </row>
    <row r="13" spans="2:8" ht="25.5" customHeight="1">
      <c r="B13" s="61" t="s">
        <v>266</v>
      </c>
      <c r="C13" s="61"/>
      <c r="D13" s="61"/>
      <c r="E13" s="61"/>
      <c r="F13" s="61"/>
      <c r="G13" s="61"/>
      <c r="H13" s="65" t="s">
        <v>274</v>
      </c>
    </row>
    <row r="14" spans="2:8" ht="27" customHeight="1">
      <c r="B14" s="61" t="s">
        <v>267</v>
      </c>
      <c r="C14" s="61"/>
      <c r="D14" s="61"/>
      <c r="E14" s="61"/>
      <c r="F14" s="61"/>
      <c r="G14" s="61"/>
      <c r="H14" s="66" t="s">
        <v>275</v>
      </c>
    </row>
    <row r="15" spans="2:8" ht="28.5" customHeight="1">
      <c r="B15" s="67" t="s">
        <v>268</v>
      </c>
      <c r="C15" s="67"/>
      <c r="D15" s="67"/>
      <c r="E15" s="67"/>
      <c r="F15" s="67"/>
      <c r="G15" s="67"/>
      <c r="H15" s="68" t="s">
        <v>277</v>
      </c>
    </row>
    <row r="16" spans="2:8" s="69" customFormat="1" ht="24.75" customHeight="1">
      <c r="B16" s="70" t="s">
        <v>269</v>
      </c>
      <c r="C16" s="70"/>
      <c r="D16" s="70"/>
      <c r="E16" s="70"/>
      <c r="F16" s="70"/>
      <c r="G16" s="70"/>
      <c r="H16" s="71" t="s">
        <v>276</v>
      </c>
    </row>
    <row r="23" s="72" customFormat="1" ht="18.75">
      <c r="C23" s="72" t="s">
        <v>270</v>
      </c>
    </row>
    <row r="24" spans="1:8" s="73" customFormat="1" ht="18.75">
      <c r="A24" s="126" t="s">
        <v>271</v>
      </c>
      <c r="B24" s="126"/>
      <c r="C24" s="126"/>
      <c r="D24" s="126"/>
      <c r="E24" s="126"/>
      <c r="F24" s="126"/>
      <c r="G24" s="126"/>
      <c r="H24" s="126"/>
    </row>
    <row r="25" spans="1:8" s="74" customFormat="1" ht="15.75">
      <c r="A25" s="127" t="s">
        <v>272</v>
      </c>
      <c r="B25" s="127"/>
      <c r="C25" s="127"/>
      <c r="D25" s="127"/>
      <c r="E25" s="127"/>
      <c r="F25" s="127"/>
      <c r="G25" s="127"/>
      <c r="H25" s="127"/>
    </row>
    <row r="26" spans="2:8" s="75" customFormat="1" ht="15.75">
      <c r="B26" s="76"/>
      <c r="C26" s="76"/>
      <c r="D26" s="76"/>
      <c r="E26" s="76"/>
      <c r="F26" s="76"/>
      <c r="G26" s="76"/>
      <c r="H26" s="77"/>
    </row>
    <row r="27" spans="1:8" s="80" customFormat="1" ht="15.75">
      <c r="A27" s="128" t="s">
        <v>284</v>
      </c>
      <c r="B27" s="128"/>
      <c r="C27" s="128"/>
      <c r="D27" s="128"/>
      <c r="E27" s="128"/>
      <c r="F27" s="78" t="s">
        <v>285</v>
      </c>
      <c r="G27" s="77" t="s">
        <v>286</v>
      </c>
      <c r="H27" s="79" t="s">
        <v>287</v>
      </c>
    </row>
    <row r="28" spans="2:8" ht="23.25">
      <c r="B28" s="81"/>
      <c r="C28" s="81"/>
      <c r="D28" s="81"/>
      <c r="E28" s="81"/>
      <c r="F28" s="81"/>
      <c r="G28" s="81"/>
      <c r="H28" s="82"/>
    </row>
    <row r="29" spans="2:8" ht="23.25">
      <c r="B29" s="81"/>
      <c r="C29" s="81"/>
      <c r="D29" s="81"/>
      <c r="E29" s="81"/>
      <c r="F29" s="81"/>
      <c r="G29" s="81"/>
      <c r="H29" s="82"/>
    </row>
    <row r="30" spans="2:8" ht="23.25">
      <c r="B30" s="83"/>
      <c r="C30" s="83"/>
      <c r="D30" s="83"/>
      <c r="E30" s="83"/>
      <c r="F30" s="83"/>
      <c r="G30" s="83"/>
      <c r="H30" s="84"/>
    </row>
    <row r="33" spans="2:7" ht="12.75">
      <c r="B33" s="85"/>
      <c r="C33" s="85"/>
      <c r="D33" s="85"/>
      <c r="E33" s="86"/>
      <c r="F33" s="86"/>
      <c r="G33" s="86"/>
    </row>
    <row r="34" spans="2:7" ht="12.75">
      <c r="B34" s="87"/>
      <c r="C34" s="87"/>
      <c r="D34" s="87"/>
      <c r="E34" s="70"/>
      <c r="F34" s="70"/>
      <c r="G34" s="86"/>
    </row>
    <row r="35" spans="2:7" ht="12.75">
      <c r="B35" s="85"/>
      <c r="C35" s="85"/>
      <c r="D35" s="85"/>
      <c r="E35" s="86"/>
      <c r="F35" s="86"/>
      <c r="G35" s="86"/>
    </row>
    <row r="36" spans="2:7" ht="12.75">
      <c r="B36" s="85"/>
      <c r="C36" s="85"/>
      <c r="D36" s="85"/>
      <c r="E36" s="85"/>
      <c r="F36" s="85"/>
      <c r="G36" s="86"/>
    </row>
    <row r="38" spans="2:7" ht="12.75">
      <c r="B38" s="88"/>
      <c r="C38" s="88"/>
      <c r="D38" s="88"/>
      <c r="E38" s="88"/>
      <c r="F38" s="88"/>
      <c r="G38" s="88"/>
    </row>
    <row r="39" spans="2:7" ht="12.75">
      <c r="B39" s="88"/>
      <c r="C39" s="88"/>
      <c r="D39" s="88"/>
      <c r="E39" s="88"/>
      <c r="F39" s="88"/>
      <c r="G39" s="88"/>
    </row>
    <row r="40" spans="2:7" ht="12.75">
      <c r="B40" s="88"/>
      <c r="C40" s="88"/>
      <c r="D40" s="88"/>
      <c r="E40" s="88"/>
      <c r="F40" s="88"/>
      <c r="G40" s="88"/>
    </row>
    <row r="42" ht="13.5" customHeight="1"/>
    <row r="43" spans="2:7" s="89" customFormat="1" ht="12">
      <c r="B43" s="88"/>
      <c r="C43" s="88"/>
      <c r="D43" s="88"/>
      <c r="E43" s="88"/>
      <c r="F43" s="88"/>
      <c r="G43" s="88"/>
    </row>
    <row r="45" spans="2:7" s="89" customFormat="1" ht="12">
      <c r="B45" s="88"/>
      <c r="C45" s="88"/>
      <c r="D45" s="88"/>
      <c r="E45" s="88"/>
      <c r="F45" s="88"/>
      <c r="G45" s="88"/>
    </row>
  </sheetData>
  <sheetProtection/>
  <mergeCells count="3">
    <mergeCell ref="A24:H24"/>
    <mergeCell ref="A25:H25"/>
    <mergeCell ref="A27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4"/>
  <sheetViews>
    <sheetView zoomScalePageLayoutView="0" workbookViewId="0" topLeftCell="A97">
      <selection activeCell="A103" sqref="A103:D111"/>
    </sheetView>
  </sheetViews>
  <sheetFormatPr defaultColWidth="9.140625" defaultRowHeight="12.75"/>
  <cols>
    <col min="1" max="1" width="18.421875" style="36" bestFit="1" customWidth="1"/>
    <col min="2" max="2" width="53.140625" style="36" bestFit="1" customWidth="1"/>
    <col min="3" max="3" width="9.140625" style="36" customWidth="1"/>
    <col min="4" max="5" width="20.421875" style="105" bestFit="1" customWidth="1"/>
    <col min="6" max="6" width="15.28125" style="0" bestFit="1" customWidth="1"/>
    <col min="11" max="11" width="15.28125" style="0" bestFit="1" customWidth="1"/>
  </cols>
  <sheetData>
    <row r="1" spans="1:5" ht="12.75">
      <c r="A1" s="3"/>
      <c r="B1" s="3"/>
      <c r="C1" s="3"/>
      <c r="D1" s="92"/>
      <c r="E1" s="92"/>
    </row>
    <row r="2" spans="1:5" ht="12.75">
      <c r="A2" s="129" t="s">
        <v>278</v>
      </c>
      <c r="B2" s="130"/>
      <c r="C2" s="130"/>
      <c r="D2" s="130"/>
      <c r="E2" s="130"/>
    </row>
    <row r="3" spans="1:5" ht="12.75">
      <c r="A3" s="131" t="s">
        <v>279</v>
      </c>
      <c r="B3" s="130"/>
      <c r="C3" s="130"/>
      <c r="D3" s="130"/>
      <c r="E3" s="130"/>
    </row>
    <row r="4" spans="1:5" ht="12.75">
      <c r="A4" s="131" t="s">
        <v>280</v>
      </c>
      <c r="B4" s="130"/>
      <c r="C4" s="130"/>
      <c r="D4" s="130"/>
      <c r="E4" s="130"/>
    </row>
    <row r="5" spans="1:5" ht="12.75">
      <c r="A5" s="7"/>
      <c r="B5" s="7"/>
      <c r="C5" s="7"/>
      <c r="D5" s="94"/>
      <c r="E5" s="94"/>
    </row>
    <row r="6" spans="1:5" ht="18">
      <c r="A6" s="132" t="s">
        <v>130</v>
      </c>
      <c r="B6" s="132"/>
      <c r="C6" s="132"/>
      <c r="D6" s="132"/>
      <c r="E6" s="133"/>
    </row>
    <row r="7" spans="1:5" ht="18">
      <c r="A7" s="134" t="s">
        <v>261</v>
      </c>
      <c r="B7" s="135"/>
      <c r="C7" s="135"/>
      <c r="D7" s="135"/>
      <c r="E7" s="136"/>
    </row>
    <row r="8" spans="1:5" ht="15">
      <c r="A8" s="137" t="s">
        <v>1</v>
      </c>
      <c r="B8" s="137"/>
      <c r="C8" s="137"/>
      <c r="D8" s="137"/>
      <c r="E8" s="137"/>
    </row>
    <row r="9" spans="1:5" ht="12.75">
      <c r="A9" s="139" t="s">
        <v>2</v>
      </c>
      <c r="B9" s="139" t="s">
        <v>3</v>
      </c>
      <c r="C9" s="139" t="s">
        <v>4</v>
      </c>
      <c r="D9" s="108" t="s">
        <v>5</v>
      </c>
      <c r="E9" s="108" t="s">
        <v>6</v>
      </c>
    </row>
    <row r="10" spans="1:5" ht="12.75">
      <c r="A10" s="139"/>
      <c r="B10" s="139"/>
      <c r="C10" s="139"/>
      <c r="D10" s="96" t="s">
        <v>7</v>
      </c>
      <c r="E10" s="96" t="s">
        <v>8</v>
      </c>
    </row>
    <row r="11" spans="1:5" ht="12.75">
      <c r="A11" s="13">
        <v>1</v>
      </c>
      <c r="B11" s="13">
        <v>2</v>
      </c>
      <c r="C11" s="13">
        <v>3</v>
      </c>
      <c r="D11" s="98">
        <v>4</v>
      </c>
      <c r="E11" s="98">
        <v>5</v>
      </c>
    </row>
    <row r="12" spans="1:5" ht="15">
      <c r="A12" s="37"/>
      <c r="B12" s="38" t="s">
        <v>131</v>
      </c>
      <c r="C12" s="39"/>
      <c r="D12" s="109">
        <f>D14+D16</f>
        <v>26755.170000000013</v>
      </c>
      <c r="E12" s="109">
        <f>E13+E14+E15+E16</f>
        <v>36174.17000000001</v>
      </c>
    </row>
    <row r="13" spans="1:5" ht="15">
      <c r="A13" s="40" t="s">
        <v>132</v>
      </c>
      <c r="B13" s="41" t="s">
        <v>133</v>
      </c>
      <c r="C13" s="39"/>
      <c r="D13" s="110">
        <v>0</v>
      </c>
      <c r="E13" s="110"/>
    </row>
    <row r="14" spans="1:5" ht="12.75">
      <c r="A14" s="42" t="s">
        <v>134</v>
      </c>
      <c r="B14" s="41" t="s">
        <v>135</v>
      </c>
      <c r="C14" s="39"/>
      <c r="D14" s="111">
        <v>160080.23</v>
      </c>
      <c r="E14" s="111">
        <v>160080.23</v>
      </c>
    </row>
    <row r="15" spans="1:5" ht="25.5">
      <c r="A15" s="42" t="s">
        <v>136</v>
      </c>
      <c r="B15" s="43" t="s">
        <v>137</v>
      </c>
      <c r="C15" s="39"/>
      <c r="D15" s="111">
        <v>0</v>
      </c>
      <c r="E15" s="111"/>
    </row>
    <row r="16" spans="1:5" ht="12.75">
      <c r="A16" s="42" t="s">
        <v>138</v>
      </c>
      <c r="B16" s="41" t="s">
        <v>139</v>
      </c>
      <c r="C16" s="39"/>
      <c r="D16" s="111">
        <v>-133325.06</v>
      </c>
      <c r="E16" s="111">
        <v>-123906.06</v>
      </c>
    </row>
    <row r="17" spans="1:5" ht="25.5">
      <c r="A17" s="44"/>
      <c r="B17" s="25" t="s">
        <v>140</v>
      </c>
      <c r="C17" s="39"/>
      <c r="D17" s="109">
        <f>D18+D19+D20+D21+D22</f>
        <v>1015528.61</v>
      </c>
      <c r="E17" s="109">
        <f>SUM(E18:E22)</f>
        <v>968036.78</v>
      </c>
    </row>
    <row r="18" spans="1:5" ht="25.5">
      <c r="A18" s="42" t="s">
        <v>141</v>
      </c>
      <c r="B18" s="43" t="s">
        <v>142</v>
      </c>
      <c r="C18" s="39"/>
      <c r="D18" s="111">
        <v>1005317.58</v>
      </c>
      <c r="E18" s="111">
        <v>928721.43</v>
      </c>
    </row>
    <row r="19" spans="1:5" ht="25.5">
      <c r="A19" s="42" t="s">
        <v>143</v>
      </c>
      <c r="B19" s="43" t="s">
        <v>144</v>
      </c>
      <c r="C19" s="39"/>
      <c r="D19" s="111">
        <v>229403.15</v>
      </c>
      <c r="E19" s="111">
        <v>196965.29</v>
      </c>
    </row>
    <row r="20" spans="1:5" ht="38.25">
      <c r="A20" s="42" t="s">
        <v>145</v>
      </c>
      <c r="B20" s="43" t="s">
        <v>146</v>
      </c>
      <c r="C20" s="39"/>
      <c r="D20" s="110">
        <v>0</v>
      </c>
      <c r="E20" s="110">
        <v>0</v>
      </c>
    </row>
    <row r="21" spans="1:5" ht="25.5">
      <c r="A21" s="42" t="s">
        <v>147</v>
      </c>
      <c r="B21" s="43" t="s">
        <v>148</v>
      </c>
      <c r="C21" s="39"/>
      <c r="D21" s="111">
        <v>0</v>
      </c>
      <c r="E21" s="111">
        <v>37893</v>
      </c>
    </row>
    <row r="22" spans="1:5" ht="25.5">
      <c r="A22" s="42" t="s">
        <v>149</v>
      </c>
      <c r="B22" s="43" t="s">
        <v>150</v>
      </c>
      <c r="C22" s="39"/>
      <c r="D22" s="111">
        <v>-219192.12</v>
      </c>
      <c r="E22" s="111">
        <v>-195542.94</v>
      </c>
    </row>
    <row r="23" spans="1:5" ht="15">
      <c r="A23" s="42"/>
      <c r="B23" s="20" t="s">
        <v>151</v>
      </c>
      <c r="C23" s="39"/>
      <c r="D23" s="109">
        <f>D24+D36</f>
        <v>1207735.5899999999</v>
      </c>
      <c r="E23" s="109">
        <f>E24+E36</f>
        <v>1216709.52</v>
      </c>
    </row>
    <row r="24" spans="1:5" ht="12.75">
      <c r="A24" s="42"/>
      <c r="B24" s="41" t="s">
        <v>152</v>
      </c>
      <c r="C24" s="39"/>
      <c r="D24" s="112">
        <f>D29+D30+D34</f>
        <v>1207735.5899999999</v>
      </c>
      <c r="E24" s="112">
        <f>SUM(E25:E39)</f>
        <v>1216709.52</v>
      </c>
    </row>
    <row r="25" spans="1:5" ht="12.75">
      <c r="A25" s="42" t="s">
        <v>153</v>
      </c>
      <c r="B25" s="41" t="s">
        <v>154</v>
      </c>
      <c r="C25" s="39"/>
      <c r="D25" s="111">
        <v>0</v>
      </c>
      <c r="E25" s="111">
        <v>0</v>
      </c>
    </row>
    <row r="26" spans="1:5" ht="12.75">
      <c r="A26" s="42" t="s">
        <v>155</v>
      </c>
      <c r="B26" s="41" t="s">
        <v>156</v>
      </c>
      <c r="C26" s="39"/>
      <c r="D26" s="111">
        <v>0</v>
      </c>
      <c r="E26" s="111">
        <v>0</v>
      </c>
    </row>
    <row r="27" spans="1:5" ht="12.75">
      <c r="A27" s="42" t="s">
        <v>157</v>
      </c>
      <c r="B27" s="41" t="s">
        <v>158</v>
      </c>
      <c r="C27" s="39"/>
      <c r="D27" s="111">
        <v>0</v>
      </c>
      <c r="E27" s="111">
        <v>0</v>
      </c>
    </row>
    <row r="28" spans="1:5" ht="12.75">
      <c r="A28" s="42" t="s">
        <v>159</v>
      </c>
      <c r="B28" s="41" t="s">
        <v>160</v>
      </c>
      <c r="C28" s="39"/>
      <c r="D28" s="111">
        <v>0</v>
      </c>
      <c r="E28" s="111">
        <v>0</v>
      </c>
    </row>
    <row r="29" spans="1:5" ht="12.75">
      <c r="A29" s="42" t="s">
        <v>161</v>
      </c>
      <c r="B29" s="41" t="s">
        <v>162</v>
      </c>
      <c r="C29" s="39"/>
      <c r="D29" s="111">
        <v>400000</v>
      </c>
      <c r="E29" s="111">
        <v>200000</v>
      </c>
    </row>
    <row r="30" spans="1:5" ht="38.25">
      <c r="A30" s="42" t="s">
        <v>163</v>
      </c>
      <c r="B30" s="43" t="s">
        <v>164</v>
      </c>
      <c r="C30" s="39"/>
      <c r="D30" s="111">
        <v>257735.59</v>
      </c>
      <c r="E30" s="111">
        <v>466709.52</v>
      </c>
    </row>
    <row r="31" spans="1:5" ht="12.75">
      <c r="A31" s="42" t="s">
        <v>165</v>
      </c>
      <c r="B31" s="41" t="s">
        <v>166</v>
      </c>
      <c r="C31" s="39"/>
      <c r="D31" s="111">
        <v>0</v>
      </c>
      <c r="E31" s="111"/>
    </row>
    <row r="32" spans="1:5" ht="25.5">
      <c r="A32" s="42" t="s">
        <v>167</v>
      </c>
      <c r="B32" s="43" t="s">
        <v>168</v>
      </c>
      <c r="C32" s="39"/>
      <c r="D32" s="111">
        <v>0</v>
      </c>
      <c r="E32" s="111"/>
    </row>
    <row r="33" spans="1:5" ht="12.75">
      <c r="A33" s="42" t="s">
        <v>169</v>
      </c>
      <c r="B33" s="41" t="s">
        <v>170</v>
      </c>
      <c r="C33" s="39"/>
      <c r="D33" s="111">
        <v>0</v>
      </c>
      <c r="E33" s="111">
        <v>0</v>
      </c>
    </row>
    <row r="34" spans="1:5" ht="12.75">
      <c r="A34" s="42" t="s">
        <v>171</v>
      </c>
      <c r="B34" s="41" t="s">
        <v>172</v>
      </c>
      <c r="C34" s="39"/>
      <c r="D34" s="111">
        <v>550000</v>
      </c>
      <c r="E34" s="111">
        <v>550000</v>
      </c>
    </row>
    <row r="35" spans="1:5" ht="12.75">
      <c r="A35" s="42" t="s">
        <v>173</v>
      </c>
      <c r="B35" s="41" t="s">
        <v>174</v>
      </c>
      <c r="C35" s="39"/>
      <c r="D35" s="111">
        <v>0</v>
      </c>
      <c r="E35" s="111">
        <v>0</v>
      </c>
    </row>
    <row r="36" spans="1:5" ht="25.5">
      <c r="A36" s="42"/>
      <c r="B36" s="43" t="s">
        <v>175</v>
      </c>
      <c r="C36" s="39"/>
      <c r="D36" s="112">
        <v>0</v>
      </c>
      <c r="E36" s="112">
        <f>SUM(E37:E39)</f>
        <v>0</v>
      </c>
    </row>
    <row r="37" spans="1:5" ht="25.5">
      <c r="A37" s="42" t="s">
        <v>176</v>
      </c>
      <c r="B37" s="43" t="s">
        <v>177</v>
      </c>
      <c r="C37" s="39"/>
      <c r="D37" s="111">
        <v>0</v>
      </c>
      <c r="E37" s="111">
        <v>0</v>
      </c>
    </row>
    <row r="38" spans="1:5" ht="25.5">
      <c r="A38" s="42" t="s">
        <v>178</v>
      </c>
      <c r="B38" s="43" t="s">
        <v>179</v>
      </c>
      <c r="C38" s="39"/>
      <c r="D38" s="111">
        <v>0</v>
      </c>
      <c r="E38" s="111">
        <v>0</v>
      </c>
    </row>
    <row r="39" spans="1:5" ht="25.5">
      <c r="A39" s="42" t="s">
        <v>180</v>
      </c>
      <c r="B39" s="43" t="s">
        <v>181</v>
      </c>
      <c r="C39" s="39"/>
      <c r="D39" s="111">
        <v>0</v>
      </c>
      <c r="E39" s="111">
        <v>0</v>
      </c>
    </row>
    <row r="40" spans="1:5" ht="15">
      <c r="A40" s="42"/>
      <c r="B40" s="20" t="s">
        <v>182</v>
      </c>
      <c r="C40" s="45"/>
      <c r="D40" s="109">
        <f>D41+D42+D43</f>
        <v>499851.77</v>
      </c>
      <c r="E40" s="109">
        <f>SUM(E41:E43)</f>
        <v>310601.54</v>
      </c>
    </row>
    <row r="41" spans="1:5" ht="12.75">
      <c r="A41" s="42" t="s">
        <v>183</v>
      </c>
      <c r="B41" s="41" t="s">
        <v>184</v>
      </c>
      <c r="C41" s="39"/>
      <c r="D41" s="111">
        <v>199591.77</v>
      </c>
      <c r="E41" s="111">
        <v>110201.54</v>
      </c>
    </row>
    <row r="42" spans="1:5" ht="12.75">
      <c r="A42" s="42" t="s">
        <v>185</v>
      </c>
      <c r="B42" s="41" t="s">
        <v>186</v>
      </c>
      <c r="C42" s="39"/>
      <c r="D42" s="111">
        <v>300260</v>
      </c>
      <c r="E42" s="111">
        <v>200400</v>
      </c>
    </row>
    <row r="43" spans="1:5" ht="25.5">
      <c r="A43" s="42" t="s">
        <v>187</v>
      </c>
      <c r="B43" s="43" t="s">
        <v>188</v>
      </c>
      <c r="C43" s="39"/>
      <c r="D43" s="111">
        <v>0</v>
      </c>
      <c r="E43" s="111"/>
    </row>
    <row r="44" spans="1:5" ht="15">
      <c r="A44" s="42"/>
      <c r="B44" s="20" t="s">
        <v>189</v>
      </c>
      <c r="C44" s="39"/>
      <c r="D44" s="109">
        <f>D45+D46+D53</f>
        <v>1821851.48</v>
      </c>
      <c r="E44" s="109">
        <f>E45+E46+E53</f>
        <v>1486129.5199999998</v>
      </c>
    </row>
    <row r="45" spans="1:5" ht="12.75">
      <c r="A45" s="42" t="s">
        <v>190</v>
      </c>
      <c r="B45" s="41" t="s">
        <v>191</v>
      </c>
      <c r="C45" s="39"/>
      <c r="D45" s="111">
        <v>69325.57</v>
      </c>
      <c r="E45" s="111">
        <v>128404.68</v>
      </c>
    </row>
    <row r="46" spans="1:5" ht="12.75">
      <c r="A46" s="42"/>
      <c r="B46" s="41" t="s">
        <v>192</v>
      </c>
      <c r="C46" s="39"/>
      <c r="D46" s="112">
        <f>SUM(D47:D52)</f>
        <v>1746793.43</v>
      </c>
      <c r="E46" s="112">
        <f>SUM(E47:E52)</f>
        <v>1342743.1099999999</v>
      </c>
    </row>
    <row r="47" spans="1:5" ht="12.75">
      <c r="A47" s="42">
        <v>12</v>
      </c>
      <c r="B47" s="41" t="s">
        <v>193</v>
      </c>
      <c r="C47" s="39"/>
      <c r="D47" s="111">
        <v>427382.85</v>
      </c>
      <c r="E47" s="111">
        <v>397560.57</v>
      </c>
    </row>
    <row r="48" spans="1:5" ht="25.5">
      <c r="A48" s="42">
        <v>13</v>
      </c>
      <c r="B48" s="43" t="s">
        <v>194</v>
      </c>
      <c r="C48" s="39"/>
      <c r="D48" s="111">
        <v>11021.23</v>
      </c>
      <c r="E48" s="111">
        <v>29225.22</v>
      </c>
    </row>
    <row r="49" spans="1:5" ht="12.75">
      <c r="A49" s="42">
        <v>14</v>
      </c>
      <c r="B49" s="41" t="s">
        <v>195</v>
      </c>
      <c r="C49" s="39"/>
      <c r="D49" s="111">
        <v>31240.11</v>
      </c>
      <c r="E49" s="111">
        <v>21451.73</v>
      </c>
    </row>
    <row r="50" spans="1:5" ht="12.75">
      <c r="A50" s="42">
        <v>15</v>
      </c>
      <c r="B50" s="41" t="s">
        <v>196</v>
      </c>
      <c r="C50" s="39"/>
      <c r="D50" s="111">
        <v>74416.96</v>
      </c>
      <c r="E50" s="111">
        <v>69549.19</v>
      </c>
    </row>
    <row r="51" spans="1:5" ht="12.75">
      <c r="A51" s="42">
        <v>16</v>
      </c>
      <c r="B51" s="41" t="s">
        <v>197</v>
      </c>
      <c r="C51" s="39"/>
      <c r="D51" s="111">
        <v>153363.74</v>
      </c>
      <c r="E51" s="111">
        <v>134661.69</v>
      </c>
    </row>
    <row r="52" spans="1:5" ht="12.75">
      <c r="A52" s="42">
        <v>17</v>
      </c>
      <c r="B52" s="41" t="s">
        <v>198</v>
      </c>
      <c r="C52" s="39"/>
      <c r="D52" s="111">
        <v>1049368.54</v>
      </c>
      <c r="E52" s="111">
        <v>690294.71</v>
      </c>
    </row>
    <row r="53" spans="1:5" ht="12.75">
      <c r="A53" s="42" t="s">
        <v>199</v>
      </c>
      <c r="B53" s="41" t="s">
        <v>200</v>
      </c>
      <c r="C53" s="39"/>
      <c r="D53" s="111">
        <v>5732.48</v>
      </c>
      <c r="E53" s="111">
        <v>14981.73</v>
      </c>
    </row>
    <row r="54" spans="1:5" ht="39">
      <c r="A54" s="46" t="s">
        <v>201</v>
      </c>
      <c r="B54" s="20" t="s">
        <v>202</v>
      </c>
      <c r="C54" s="39"/>
      <c r="D54" s="109">
        <v>33157.35</v>
      </c>
      <c r="E54" s="109">
        <v>15592.63</v>
      </c>
    </row>
    <row r="55" spans="1:5" ht="15">
      <c r="A55" s="42"/>
      <c r="B55" s="20" t="s">
        <v>203</v>
      </c>
      <c r="C55" s="39"/>
      <c r="D55" s="109">
        <f>D56+D57</f>
        <v>238270.43</v>
      </c>
      <c r="E55" s="109">
        <f>SUM(E56:E57)</f>
        <v>220642.59</v>
      </c>
    </row>
    <row r="56" spans="1:5" ht="12.75">
      <c r="A56" s="42">
        <v>192</v>
      </c>
      <c r="B56" s="41" t="s">
        <v>204</v>
      </c>
      <c r="C56" s="39"/>
      <c r="D56" s="111">
        <v>142401.93</v>
      </c>
      <c r="E56" s="111">
        <v>157010.81</v>
      </c>
    </row>
    <row r="57" spans="1:5" ht="12.75">
      <c r="A57" s="42" t="s">
        <v>205</v>
      </c>
      <c r="B57" s="41" t="s">
        <v>206</v>
      </c>
      <c r="C57" s="39"/>
      <c r="D57" s="111">
        <f>95867.2+1.3</f>
        <v>95868.5</v>
      </c>
      <c r="E57" s="111">
        <v>63631.78</v>
      </c>
    </row>
    <row r="58" spans="1:5" ht="15">
      <c r="A58" s="42"/>
      <c r="B58" s="20" t="s">
        <v>207</v>
      </c>
      <c r="C58" s="39"/>
      <c r="D58" s="110">
        <v>0</v>
      </c>
      <c r="E58" s="110"/>
    </row>
    <row r="59" spans="1:5" ht="15">
      <c r="A59" s="42"/>
      <c r="B59" s="20" t="s">
        <v>208</v>
      </c>
      <c r="C59" s="39"/>
      <c r="D59" s="109">
        <f>D12+D17+D23+D40+D44+D54+D55+D58</f>
        <v>4843150.399999999</v>
      </c>
      <c r="E59" s="109">
        <f>E58+E55+E54+E44+E40+E23+E17+E12</f>
        <v>4253886.75</v>
      </c>
    </row>
    <row r="60" spans="1:5" ht="12.75">
      <c r="A60" s="32"/>
      <c r="B60" s="47"/>
      <c r="C60" s="48"/>
      <c r="D60" s="106"/>
      <c r="E60" s="106"/>
    </row>
    <row r="61" spans="1:5" ht="12.75">
      <c r="A61" s="32"/>
      <c r="B61" s="47"/>
      <c r="C61" s="48"/>
      <c r="D61" s="106"/>
      <c r="E61" s="106"/>
    </row>
    <row r="62" spans="1:5" ht="15">
      <c r="A62" s="32"/>
      <c r="B62" s="47"/>
      <c r="C62" s="48"/>
      <c r="D62" s="106"/>
      <c r="E62" s="113"/>
    </row>
    <row r="63" spans="1:5" ht="12.75">
      <c r="A63" s="32"/>
      <c r="B63" s="47"/>
      <c r="C63" s="48"/>
      <c r="D63" s="106"/>
      <c r="E63" s="106"/>
    </row>
    <row r="64" spans="1:5" ht="12.75">
      <c r="A64" s="32"/>
      <c r="B64" s="47"/>
      <c r="C64" s="48"/>
      <c r="D64" s="106"/>
      <c r="E64" s="106"/>
    </row>
    <row r="65" spans="1:5" ht="12.75">
      <c r="A65" s="32"/>
      <c r="B65" s="47"/>
      <c r="C65" s="48"/>
      <c r="D65" s="106"/>
      <c r="E65" s="106"/>
    </row>
    <row r="66" spans="1:5" ht="12.75">
      <c r="A66" s="32"/>
      <c r="B66" s="47"/>
      <c r="C66" s="48"/>
      <c r="D66" s="106"/>
      <c r="E66" s="106"/>
    </row>
    <row r="67" spans="1:9" ht="12.75">
      <c r="A67" s="32"/>
      <c r="B67" s="47"/>
      <c r="C67" s="48"/>
      <c r="D67" s="106"/>
      <c r="E67" s="106"/>
      <c r="I67" s="54">
        <f>D59-D117</f>
        <v>0</v>
      </c>
    </row>
    <row r="68" spans="1:5" ht="14.25">
      <c r="A68" s="140" t="s">
        <v>209</v>
      </c>
      <c r="B68" s="140"/>
      <c r="C68" s="140"/>
      <c r="D68" s="140"/>
      <c r="E68" s="140"/>
    </row>
    <row r="69" spans="1:5" ht="12.75">
      <c r="A69" s="139" t="s">
        <v>2</v>
      </c>
      <c r="B69" s="139" t="s">
        <v>3</v>
      </c>
      <c r="C69" s="139" t="s">
        <v>4</v>
      </c>
      <c r="D69" s="108" t="s">
        <v>6</v>
      </c>
      <c r="E69" s="108" t="s">
        <v>6</v>
      </c>
    </row>
    <row r="70" spans="1:5" ht="12.75">
      <c r="A70" s="139"/>
      <c r="B70" s="139"/>
      <c r="C70" s="139"/>
      <c r="D70" s="96" t="s">
        <v>7</v>
      </c>
      <c r="E70" s="96" t="s">
        <v>8</v>
      </c>
    </row>
    <row r="71" spans="1:5" ht="12.75">
      <c r="A71" s="13">
        <v>1</v>
      </c>
      <c r="B71" s="13">
        <v>2</v>
      </c>
      <c r="C71" s="13">
        <v>3</v>
      </c>
      <c r="D71" s="98">
        <v>4</v>
      </c>
      <c r="E71" s="98">
        <v>5</v>
      </c>
    </row>
    <row r="72" spans="1:5" ht="15">
      <c r="A72" s="49"/>
      <c r="B72" s="25" t="s">
        <v>210</v>
      </c>
      <c r="C72" s="50"/>
      <c r="D72" s="99">
        <f>SUM(D73:D74)</f>
        <v>2846155.62</v>
      </c>
      <c r="E72" s="99">
        <f>E73+E74</f>
        <v>2722681.25</v>
      </c>
    </row>
    <row r="73" spans="1:5" ht="12.75">
      <c r="A73" s="40">
        <v>900</v>
      </c>
      <c r="B73" s="41" t="s">
        <v>211</v>
      </c>
      <c r="C73" s="39"/>
      <c r="D73" s="102">
        <v>2846155.62</v>
      </c>
      <c r="E73" s="102">
        <v>2722681.25</v>
      </c>
    </row>
    <row r="74" spans="1:5" ht="15">
      <c r="A74" s="42">
        <v>901</v>
      </c>
      <c r="B74" s="43" t="s">
        <v>212</v>
      </c>
      <c r="C74" s="39"/>
      <c r="D74" s="114">
        <v>0</v>
      </c>
      <c r="E74" s="114"/>
    </row>
    <row r="75" spans="1:5" ht="15">
      <c r="A75" s="49"/>
      <c r="B75" s="25" t="s">
        <v>213</v>
      </c>
      <c r="C75" s="50"/>
      <c r="D75" s="99">
        <f>D76+D77+D82+D83+D84</f>
        <v>240788.37</v>
      </c>
      <c r="E75" s="99">
        <f>E76+E77+E82+E83+E84</f>
        <v>-99508.38</v>
      </c>
    </row>
    <row r="76" spans="1:5" ht="12.75">
      <c r="A76" s="42">
        <v>910</v>
      </c>
      <c r="B76" s="43" t="s">
        <v>214</v>
      </c>
      <c r="C76" s="39"/>
      <c r="D76" s="100">
        <v>0</v>
      </c>
      <c r="E76" s="100">
        <v>0</v>
      </c>
    </row>
    <row r="77" spans="1:5" ht="12.75">
      <c r="A77" s="42">
        <v>911</v>
      </c>
      <c r="B77" s="43" t="s">
        <v>215</v>
      </c>
      <c r="C77" s="39"/>
      <c r="D77" s="100">
        <f>D81</f>
        <v>39.32</v>
      </c>
      <c r="E77" s="100">
        <f>SUM(E78:E81)</f>
        <v>39.32</v>
      </c>
    </row>
    <row r="78" spans="1:5" ht="15">
      <c r="A78" s="42"/>
      <c r="B78" s="43" t="s">
        <v>216</v>
      </c>
      <c r="C78" s="39"/>
      <c r="D78" s="114"/>
      <c r="E78" s="114"/>
    </row>
    <row r="79" spans="1:5" ht="15">
      <c r="A79" s="42"/>
      <c r="B79" s="43" t="s">
        <v>217</v>
      </c>
      <c r="C79" s="39"/>
      <c r="D79" s="114"/>
      <c r="E79" s="114"/>
    </row>
    <row r="80" spans="1:5" ht="15">
      <c r="A80" s="42"/>
      <c r="B80" s="43" t="s">
        <v>218</v>
      </c>
      <c r="C80" s="39"/>
      <c r="D80" s="114"/>
      <c r="E80" s="114"/>
    </row>
    <row r="81" spans="1:5" ht="12.75">
      <c r="A81" s="42"/>
      <c r="B81" s="43" t="s">
        <v>219</v>
      </c>
      <c r="C81" s="39"/>
      <c r="D81" s="102">
        <v>39.32</v>
      </c>
      <c r="E81" s="102">
        <v>39.32</v>
      </c>
    </row>
    <row r="82" spans="1:5" ht="12.75">
      <c r="A82" s="42">
        <v>919</v>
      </c>
      <c r="B82" s="43" t="s">
        <v>220</v>
      </c>
      <c r="C82" s="39"/>
      <c r="D82" s="100">
        <v>0</v>
      </c>
      <c r="E82" s="100">
        <v>0</v>
      </c>
    </row>
    <row r="83" spans="1:5" ht="12.75">
      <c r="A83" s="42" t="s">
        <v>221</v>
      </c>
      <c r="B83" s="43" t="s">
        <v>222</v>
      </c>
      <c r="C83" s="39"/>
      <c r="D83" s="102">
        <v>139612.18</v>
      </c>
      <c r="E83" s="102">
        <v>276340.95</v>
      </c>
    </row>
    <row r="84" spans="1:5" ht="12.75">
      <c r="A84" s="42"/>
      <c r="B84" s="43" t="s">
        <v>223</v>
      </c>
      <c r="C84" s="39"/>
      <c r="D84" s="100">
        <f>D86</f>
        <v>101136.87</v>
      </c>
      <c r="E84" s="102">
        <v>-375888.65</v>
      </c>
    </row>
    <row r="85" spans="1:5" ht="12.75">
      <c r="A85" s="42" t="s">
        <v>224</v>
      </c>
      <c r="B85" s="43" t="s">
        <v>225</v>
      </c>
      <c r="C85" s="39"/>
      <c r="D85" s="102"/>
      <c r="E85" s="102">
        <v>71870.23</v>
      </c>
    </row>
    <row r="86" spans="1:5" ht="25.5">
      <c r="A86" s="42" t="s">
        <v>226</v>
      </c>
      <c r="B86" s="43" t="s">
        <v>227</v>
      </c>
      <c r="C86" s="39"/>
      <c r="D86" s="102">
        <v>101136.87</v>
      </c>
      <c r="E86" s="102">
        <v>-447758.88</v>
      </c>
    </row>
    <row r="87" spans="1:5" ht="15">
      <c r="A87" s="49"/>
      <c r="B87" s="25" t="s">
        <v>228</v>
      </c>
      <c r="C87" s="50"/>
      <c r="D87" s="99">
        <f>D88+D95+D100</f>
        <v>1280500.8</v>
      </c>
      <c r="E87" s="99">
        <f>E88+E95+E100</f>
        <v>1211791.9000000001</v>
      </c>
    </row>
    <row r="88" spans="1:5" ht="12.75">
      <c r="A88" s="42"/>
      <c r="B88" s="43" t="s">
        <v>229</v>
      </c>
      <c r="C88" s="39"/>
      <c r="D88" s="100">
        <f>SUM(D89:D92)</f>
        <v>1280500.8</v>
      </c>
      <c r="E88" s="100">
        <f>SUM(E89:E93)</f>
        <v>1211791.9000000001</v>
      </c>
    </row>
    <row r="89" spans="1:5" ht="12.75">
      <c r="A89" s="42">
        <v>980</v>
      </c>
      <c r="B89" s="43" t="s">
        <v>230</v>
      </c>
      <c r="C89" s="39"/>
      <c r="D89" s="102">
        <v>749127.4</v>
      </c>
      <c r="E89" s="102">
        <v>759932.9</v>
      </c>
    </row>
    <row r="90" spans="1:11" ht="12.75">
      <c r="A90" s="42">
        <v>982</v>
      </c>
      <c r="B90" s="43" t="s">
        <v>231</v>
      </c>
      <c r="C90" s="39"/>
      <c r="D90" s="102">
        <v>245893.45</v>
      </c>
      <c r="E90" s="102">
        <v>248778.5</v>
      </c>
      <c r="G90" s="55"/>
      <c r="H90" s="55"/>
      <c r="I90" s="55"/>
      <c r="J90" s="55"/>
      <c r="K90" s="55"/>
    </row>
    <row r="91" spans="1:11" ht="12.75">
      <c r="A91" s="42">
        <v>983</v>
      </c>
      <c r="B91" s="43" t="s">
        <v>232</v>
      </c>
      <c r="C91" s="39"/>
      <c r="D91" s="102">
        <v>246871.52</v>
      </c>
      <c r="E91" s="102">
        <v>166982.96</v>
      </c>
      <c r="G91" s="55"/>
      <c r="H91" s="55"/>
      <c r="I91" s="55"/>
      <c r="J91" s="55"/>
      <c r="K91" s="55"/>
    </row>
    <row r="92" spans="1:5" ht="12.75">
      <c r="A92" s="42">
        <v>984</v>
      </c>
      <c r="B92" s="43" t="s">
        <v>233</v>
      </c>
      <c r="C92" s="39"/>
      <c r="D92" s="102">
        <v>38608.43</v>
      </c>
      <c r="E92" s="102">
        <v>36097.54</v>
      </c>
    </row>
    <row r="93" spans="1:5" ht="12.75">
      <c r="A93" s="42">
        <v>985</v>
      </c>
      <c r="B93" s="43" t="s">
        <v>234</v>
      </c>
      <c r="C93" s="39"/>
      <c r="D93" s="102">
        <v>0</v>
      </c>
      <c r="E93" s="102">
        <v>0</v>
      </c>
    </row>
    <row r="94" spans="1:11" ht="12.75">
      <c r="A94" s="42">
        <v>981986987988989</v>
      </c>
      <c r="B94" s="43" t="s">
        <v>235</v>
      </c>
      <c r="C94" s="39"/>
      <c r="D94" s="102">
        <v>0</v>
      </c>
      <c r="E94" s="102"/>
      <c r="G94" s="55"/>
      <c r="H94" s="55"/>
      <c r="I94" s="55"/>
      <c r="J94" s="55"/>
      <c r="K94" s="55"/>
    </row>
    <row r="95" spans="1:11" ht="25.5">
      <c r="A95" s="42"/>
      <c r="B95" s="43" t="s">
        <v>236</v>
      </c>
      <c r="C95" s="39"/>
      <c r="D95" s="100">
        <v>0</v>
      </c>
      <c r="E95" s="100">
        <f>SUM(E96:E99)</f>
        <v>0</v>
      </c>
      <c r="G95" s="55"/>
      <c r="H95" s="55"/>
      <c r="I95" s="55"/>
      <c r="J95" s="55"/>
      <c r="K95" s="55"/>
    </row>
    <row r="96" spans="1:5" ht="15">
      <c r="A96" s="42">
        <v>970</v>
      </c>
      <c r="B96" s="43" t="s">
        <v>237</v>
      </c>
      <c r="C96" s="39"/>
      <c r="D96" s="114">
        <v>0</v>
      </c>
      <c r="E96" s="114"/>
    </row>
    <row r="97" spans="1:5" ht="25.5">
      <c r="A97" s="42">
        <v>971</v>
      </c>
      <c r="B97" s="43" t="s">
        <v>238</v>
      </c>
      <c r="C97" s="39"/>
      <c r="D97" s="114">
        <v>0</v>
      </c>
      <c r="E97" s="114"/>
    </row>
    <row r="98" spans="1:5" ht="25.5">
      <c r="A98" s="42">
        <v>972973</v>
      </c>
      <c r="B98" s="43" t="s">
        <v>239</v>
      </c>
      <c r="C98" s="39"/>
      <c r="D98" s="114">
        <v>0</v>
      </c>
      <c r="E98" s="114"/>
    </row>
    <row r="99" spans="1:5" ht="15">
      <c r="A99" s="42">
        <v>974</v>
      </c>
      <c r="B99" s="43" t="s">
        <v>240</v>
      </c>
      <c r="C99" s="39"/>
      <c r="D99" s="114">
        <v>0</v>
      </c>
      <c r="E99" s="114"/>
    </row>
    <row r="100" spans="1:5" ht="12.75">
      <c r="A100" s="42"/>
      <c r="B100" s="43" t="s">
        <v>241</v>
      </c>
      <c r="C100" s="39"/>
      <c r="D100" s="100">
        <v>0</v>
      </c>
      <c r="E100" s="100">
        <f>SUM(E101:E102)</f>
        <v>0</v>
      </c>
    </row>
    <row r="101" spans="1:5" ht="15">
      <c r="A101" s="42">
        <v>960</v>
      </c>
      <c r="B101" s="43" t="s">
        <v>242</v>
      </c>
      <c r="C101" s="39"/>
      <c r="D101" s="114">
        <v>0</v>
      </c>
      <c r="E101" s="114"/>
    </row>
    <row r="102" spans="1:5" ht="15">
      <c r="A102" s="42">
        <v>961962963967</v>
      </c>
      <c r="B102" s="43" t="s">
        <v>243</v>
      </c>
      <c r="C102" s="39"/>
      <c r="D102" s="114">
        <v>0</v>
      </c>
      <c r="E102" s="114"/>
    </row>
    <row r="103" spans="1:5" ht="15">
      <c r="A103" s="117"/>
      <c r="B103" s="118" t="s">
        <v>244</v>
      </c>
      <c r="C103" s="119"/>
      <c r="D103" s="120">
        <f>SUM(D104:D110)</f>
        <v>184187.96</v>
      </c>
      <c r="E103" s="99">
        <f>SUM(E104:E110)</f>
        <v>137892.93000000002</v>
      </c>
    </row>
    <row r="104" spans="1:6" ht="12.75">
      <c r="A104" s="121">
        <v>22</v>
      </c>
      <c r="B104" s="122" t="s">
        <v>245</v>
      </c>
      <c r="C104" s="123"/>
      <c r="D104" s="124">
        <v>-1002.14</v>
      </c>
      <c r="E104" s="102">
        <v>411.36</v>
      </c>
      <c r="F104" s="1">
        <v>475705.61000000004</v>
      </c>
    </row>
    <row r="105" spans="1:5" ht="12.75">
      <c r="A105" s="121">
        <v>23</v>
      </c>
      <c r="B105" s="122" t="s">
        <v>246</v>
      </c>
      <c r="C105" s="123"/>
      <c r="D105" s="124">
        <v>37576.59</v>
      </c>
      <c r="E105" s="102">
        <v>28505.04</v>
      </c>
    </row>
    <row r="106" spans="1:5" ht="12.75">
      <c r="A106" s="121">
        <v>24</v>
      </c>
      <c r="B106" s="122" t="s">
        <v>247</v>
      </c>
      <c r="C106" s="123"/>
      <c r="D106" s="124">
        <v>0</v>
      </c>
      <c r="E106" s="102">
        <v>0</v>
      </c>
    </row>
    <row r="107" spans="1:5" ht="12.75">
      <c r="A107" s="121">
        <v>25</v>
      </c>
      <c r="B107" s="122" t="s">
        <v>248</v>
      </c>
      <c r="C107" s="123"/>
      <c r="D107" s="124">
        <v>31484.51</v>
      </c>
      <c r="E107" s="102">
        <v>36193.1</v>
      </c>
    </row>
    <row r="108" spans="1:5" ht="12.75">
      <c r="A108" s="121">
        <v>26</v>
      </c>
      <c r="B108" s="122" t="s">
        <v>249</v>
      </c>
      <c r="C108" s="123"/>
      <c r="D108" s="124">
        <v>53799</v>
      </c>
      <c r="E108" s="102">
        <v>43156.23</v>
      </c>
    </row>
    <row r="109" spans="1:5" ht="12.75">
      <c r="A109" s="121">
        <v>21</v>
      </c>
      <c r="B109" s="122" t="s">
        <v>250</v>
      </c>
      <c r="C109" s="123"/>
      <c r="D109" s="124">
        <v>30532.44</v>
      </c>
      <c r="E109" s="102">
        <v>20431.36</v>
      </c>
    </row>
    <row r="110" spans="1:5" ht="12.75">
      <c r="A110" s="121" t="s">
        <v>251</v>
      </c>
      <c r="B110" s="125" t="s">
        <v>252</v>
      </c>
      <c r="C110" s="123"/>
      <c r="D110" s="124">
        <v>31797.56</v>
      </c>
      <c r="E110" s="102">
        <v>9195.84</v>
      </c>
    </row>
    <row r="111" spans="1:6" ht="25.5">
      <c r="A111" s="117"/>
      <c r="B111" s="118" t="s">
        <v>253</v>
      </c>
      <c r="C111" s="119"/>
      <c r="D111" s="120">
        <f>D112+D113+D114+D115</f>
        <v>291517.65</v>
      </c>
      <c r="E111" s="99">
        <f>E112+E113+E114+E115</f>
        <v>85271.47</v>
      </c>
      <c r="F111" s="2">
        <f>+D103+D111</f>
        <v>475705.61</v>
      </c>
    </row>
    <row r="112" spans="1:5" ht="15">
      <c r="A112" s="42">
        <v>950951</v>
      </c>
      <c r="B112" s="43" t="s">
        <v>254</v>
      </c>
      <c r="C112" s="39"/>
      <c r="D112" s="114">
        <v>0</v>
      </c>
      <c r="E112" s="114"/>
    </row>
    <row r="113" spans="1:5" ht="15">
      <c r="A113" s="42">
        <v>954</v>
      </c>
      <c r="B113" s="43" t="s">
        <v>255</v>
      </c>
      <c r="C113" s="39"/>
      <c r="D113" s="114">
        <v>0</v>
      </c>
      <c r="E113" s="114"/>
    </row>
    <row r="114" spans="1:5" ht="15">
      <c r="A114" s="42">
        <v>952953955956</v>
      </c>
      <c r="B114" s="43" t="s">
        <v>256</v>
      </c>
      <c r="C114" s="39"/>
      <c r="D114" s="99">
        <v>291517.65</v>
      </c>
      <c r="E114" s="102">
        <v>85271.47</v>
      </c>
    </row>
    <row r="115" spans="1:5" ht="15">
      <c r="A115" s="42">
        <v>957</v>
      </c>
      <c r="B115" s="43" t="s">
        <v>257</v>
      </c>
      <c r="C115" s="39"/>
      <c r="D115" s="114">
        <v>0</v>
      </c>
      <c r="E115" s="114"/>
    </row>
    <row r="116" spans="1:5" ht="12.75">
      <c r="A116" s="42">
        <v>969</v>
      </c>
      <c r="B116" s="20" t="s">
        <v>258</v>
      </c>
      <c r="C116" s="39"/>
      <c r="D116" s="100">
        <v>0</v>
      </c>
      <c r="E116" s="100">
        <v>195757.58</v>
      </c>
    </row>
    <row r="117" spans="1:5" ht="15">
      <c r="A117" s="42"/>
      <c r="B117" s="20" t="s">
        <v>259</v>
      </c>
      <c r="C117" s="39"/>
      <c r="D117" s="99">
        <f>D72+D75+D87+D103+D111+D116</f>
        <v>4843150.4</v>
      </c>
      <c r="E117" s="99">
        <f>E116+E111+E103+E87+E75+E72</f>
        <v>4253886.75</v>
      </c>
    </row>
    <row r="118" spans="1:8" ht="15">
      <c r="A118" s="51"/>
      <c r="B118" s="52"/>
      <c r="C118" s="53"/>
      <c r="D118" s="92"/>
      <c r="E118" s="115"/>
      <c r="H118" s="54"/>
    </row>
    <row r="119" spans="1:5" ht="12.75">
      <c r="A119" s="32"/>
      <c r="B119" s="47"/>
      <c r="C119" s="48"/>
      <c r="D119" s="106"/>
      <c r="E119" s="106"/>
    </row>
    <row r="120" spans="1:8" ht="12.75">
      <c r="A120" s="138" t="s">
        <v>125</v>
      </c>
      <c r="B120" s="138"/>
      <c r="C120" s="138"/>
      <c r="D120" s="138"/>
      <c r="E120" s="138"/>
      <c r="H120" s="54"/>
    </row>
    <row r="121" spans="1:5" ht="12.75">
      <c r="A121" s="138" t="s">
        <v>126</v>
      </c>
      <c r="B121" s="138"/>
      <c r="C121" s="138"/>
      <c r="D121" s="138"/>
      <c r="E121" s="138"/>
    </row>
    <row r="122" spans="1:5" ht="12.75">
      <c r="A122" s="32"/>
      <c r="B122" s="47"/>
      <c r="C122" s="48"/>
      <c r="D122" s="106"/>
      <c r="E122" s="106"/>
    </row>
    <row r="124" ht="12.75">
      <c r="D124" s="105">
        <f>D59-D117</f>
        <v>0</v>
      </c>
    </row>
  </sheetData>
  <sheetProtection/>
  <mergeCells count="15">
    <mergeCell ref="A120:E120"/>
    <mergeCell ref="A121:E121"/>
    <mergeCell ref="A9:A10"/>
    <mergeCell ref="B9:B10"/>
    <mergeCell ref="C9:C10"/>
    <mergeCell ref="A68:E68"/>
    <mergeCell ref="A69:A70"/>
    <mergeCell ref="B69:B70"/>
    <mergeCell ref="C69:C70"/>
    <mergeCell ref="A2:E2"/>
    <mergeCell ref="A3:E3"/>
    <mergeCell ref="A4:E4"/>
    <mergeCell ref="A6:E6"/>
    <mergeCell ref="A7:E7"/>
    <mergeCell ref="A8:E8"/>
  </mergeCells>
  <printOptions/>
  <pageMargins left="0.7" right="0.7" top="0.75" bottom="0.75" header="0.3" footer="0.3"/>
  <pageSetup horizontalDpi="300" verticalDpi="300" orientation="portrait" paperSize="9" scale="70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7"/>
  <sheetViews>
    <sheetView workbookViewId="0" topLeftCell="A40">
      <selection activeCell="A21" sqref="A21:D22"/>
    </sheetView>
  </sheetViews>
  <sheetFormatPr defaultColWidth="9.140625" defaultRowHeight="12.75"/>
  <cols>
    <col min="1" max="1" width="12.140625" style="36" bestFit="1" customWidth="1"/>
    <col min="2" max="2" width="60.00390625" style="36" bestFit="1" customWidth="1"/>
    <col min="3" max="3" width="8.57421875" style="0" customWidth="1"/>
    <col min="4" max="4" width="24.8515625" style="1" customWidth="1"/>
    <col min="5" max="5" width="21.8515625" style="107" bestFit="1" customWidth="1"/>
    <col min="6" max="6" width="19.28125" style="2" hidden="1" customWidth="1"/>
    <col min="8" max="8" width="16.8515625" style="0" bestFit="1" customWidth="1"/>
    <col min="9" max="9" width="14.28125" style="0" bestFit="1" customWidth="1"/>
  </cols>
  <sheetData>
    <row r="1" spans="1:6" ht="12.75">
      <c r="A1" s="3"/>
      <c r="B1" s="4"/>
      <c r="C1" s="5"/>
      <c r="D1" s="91"/>
      <c r="E1" s="92"/>
      <c r="F1" s="6"/>
    </row>
    <row r="2" spans="1:6" ht="12.75">
      <c r="A2" s="3"/>
      <c r="B2" s="4"/>
      <c r="C2" s="5"/>
      <c r="D2" s="91"/>
      <c r="E2" s="92"/>
      <c r="F2" s="6"/>
    </row>
    <row r="3" spans="1:6" ht="12.75">
      <c r="A3" s="3"/>
      <c r="B3" s="4"/>
      <c r="C3" s="5"/>
      <c r="D3" s="91"/>
      <c r="E3" s="92"/>
      <c r="F3" s="6"/>
    </row>
    <row r="4" spans="1:6" ht="12.75">
      <c r="A4" s="129" t="s">
        <v>281</v>
      </c>
      <c r="B4" s="130"/>
      <c r="C4" s="130"/>
      <c r="D4" s="130"/>
      <c r="E4" s="130"/>
      <c r="F4" s="130"/>
    </row>
    <row r="5" spans="1:6" ht="12.75">
      <c r="A5" s="129" t="s">
        <v>282</v>
      </c>
      <c r="B5" s="130"/>
      <c r="C5" s="130"/>
      <c r="D5" s="130"/>
      <c r="E5" s="130"/>
      <c r="F5" s="130"/>
    </row>
    <row r="6" spans="1:6" ht="12.75">
      <c r="A6" s="129" t="s">
        <v>283</v>
      </c>
      <c r="B6" s="130"/>
      <c r="C6" s="130"/>
      <c r="D6" s="130"/>
      <c r="E6" s="130"/>
      <c r="F6" s="130"/>
    </row>
    <row r="7" spans="1:6" ht="12.75">
      <c r="A7" s="7"/>
      <c r="B7" s="9"/>
      <c r="C7" s="8"/>
      <c r="D7" s="93"/>
      <c r="E7" s="94"/>
      <c r="F7" s="10"/>
    </row>
    <row r="8" spans="1:6" ht="18">
      <c r="A8" s="132" t="s">
        <v>0</v>
      </c>
      <c r="B8" s="132"/>
      <c r="C8" s="132"/>
      <c r="D8" s="132"/>
      <c r="E8" s="132"/>
      <c r="F8" s="133"/>
    </row>
    <row r="9" spans="1:6" ht="15.75">
      <c r="A9" s="134" t="s">
        <v>260</v>
      </c>
      <c r="B9" s="135"/>
      <c r="C9" s="135"/>
      <c r="D9" s="135"/>
      <c r="E9" s="135"/>
      <c r="F9" s="136"/>
    </row>
    <row r="10" spans="1:6" ht="15">
      <c r="A10" s="141" t="s">
        <v>1</v>
      </c>
      <c r="B10" s="141"/>
      <c r="C10" s="141"/>
      <c r="D10" s="141"/>
      <c r="E10" s="141"/>
      <c r="F10" s="141"/>
    </row>
    <row r="11" spans="1:6" ht="12.75">
      <c r="A11" s="142" t="s">
        <v>2</v>
      </c>
      <c r="B11" s="139" t="s">
        <v>3</v>
      </c>
      <c r="C11" s="142" t="s">
        <v>4</v>
      </c>
      <c r="D11" s="95" t="s">
        <v>5</v>
      </c>
      <c r="E11" s="142" t="s">
        <v>6</v>
      </c>
      <c r="F11" s="142"/>
    </row>
    <row r="12" spans="1:6" ht="25.5">
      <c r="A12" s="142"/>
      <c r="B12" s="139"/>
      <c r="C12" s="142"/>
      <c r="D12" s="96" t="s">
        <v>7</v>
      </c>
      <c r="E12" s="96" t="s">
        <v>8</v>
      </c>
      <c r="F12" s="11" t="s">
        <v>8</v>
      </c>
    </row>
    <row r="13" spans="1:6" ht="12.75">
      <c r="A13" s="12">
        <v>1</v>
      </c>
      <c r="B13" s="13">
        <v>2</v>
      </c>
      <c r="C13" s="12">
        <v>3</v>
      </c>
      <c r="D13" s="97"/>
      <c r="E13" s="98"/>
      <c r="F13" s="14">
        <v>4</v>
      </c>
    </row>
    <row r="14" spans="1:6" ht="15">
      <c r="A14" s="15"/>
      <c r="B14" s="16" t="s">
        <v>9</v>
      </c>
      <c r="C14" s="17"/>
      <c r="D14" s="99">
        <f>D15+D24</f>
        <v>1806158.89</v>
      </c>
      <c r="E14" s="99">
        <f>E15+E24</f>
        <v>1841224.1500000001</v>
      </c>
      <c r="F14" s="18">
        <v>2140292.58</v>
      </c>
    </row>
    <row r="15" spans="1:6" ht="12.75">
      <c r="A15" s="19"/>
      <c r="B15" s="20" t="s">
        <v>10</v>
      </c>
      <c r="C15" s="17"/>
      <c r="D15" s="100">
        <f>SUM(D16:D23)</f>
        <v>1752518.89</v>
      </c>
      <c r="E15" s="100">
        <f>SUM(E16:E23)</f>
        <v>1784084.1500000001</v>
      </c>
      <c r="F15" s="21">
        <v>2093168.5799999998</v>
      </c>
    </row>
    <row r="16" spans="1:6" ht="12.75">
      <c r="A16" s="19">
        <v>750</v>
      </c>
      <c r="B16" s="22" t="s">
        <v>11</v>
      </c>
      <c r="C16" s="17"/>
      <c r="D16" s="101">
        <v>1937526.72</v>
      </c>
      <c r="E16" s="102">
        <f>1851587.59+96643</f>
        <v>1948230.59</v>
      </c>
      <c r="F16" s="23">
        <v>2042648.47</v>
      </c>
    </row>
    <row r="17" spans="1:8" ht="12.75">
      <c r="A17" s="19">
        <v>752</v>
      </c>
      <c r="B17" s="24" t="s">
        <v>12</v>
      </c>
      <c r="C17" s="17"/>
      <c r="D17" s="101">
        <v>8542.23</v>
      </c>
      <c r="E17" s="102">
        <v>67117.89</v>
      </c>
      <c r="F17" s="23">
        <v>149337.24</v>
      </c>
      <c r="H17" s="116">
        <f>+D16+D17</f>
        <v>1946068.95</v>
      </c>
    </row>
    <row r="18" spans="1:6" ht="12.75">
      <c r="A18" s="19">
        <v>753</v>
      </c>
      <c r="B18" s="22" t="s">
        <v>13</v>
      </c>
      <c r="C18" s="17"/>
      <c r="D18" s="101">
        <v>0</v>
      </c>
      <c r="E18" s="102"/>
      <c r="F18" s="23"/>
    </row>
    <row r="19" spans="1:6" ht="25.5">
      <c r="A19" s="19">
        <v>754</v>
      </c>
      <c r="B19" s="24" t="s">
        <v>14</v>
      </c>
      <c r="C19" s="17"/>
      <c r="D19" s="101">
        <v>0</v>
      </c>
      <c r="E19" s="102"/>
      <c r="F19" s="23"/>
    </row>
    <row r="20" spans="1:6" ht="25.5">
      <c r="A20" s="19">
        <v>755</v>
      </c>
      <c r="B20" s="24" t="s">
        <v>15</v>
      </c>
      <c r="C20" s="17"/>
      <c r="D20" s="101">
        <v>-204355.56</v>
      </c>
      <c r="E20" s="102">
        <v>-213680.32</v>
      </c>
      <c r="F20" s="23">
        <v>-229504.52</v>
      </c>
    </row>
    <row r="21" spans="1:6" ht="12.75">
      <c r="A21" s="19">
        <v>756</v>
      </c>
      <c r="B21" s="24" t="s">
        <v>16</v>
      </c>
      <c r="C21" s="17"/>
      <c r="D21" s="101">
        <v>7955.67</v>
      </c>
      <c r="E21" s="102">
        <v>31846.32</v>
      </c>
      <c r="F21" s="23">
        <v>84106.89</v>
      </c>
    </row>
    <row r="22" spans="1:6" ht="12.75">
      <c r="A22" s="19">
        <v>757</v>
      </c>
      <c r="B22" s="22" t="s">
        <v>17</v>
      </c>
      <c r="C22" s="17"/>
      <c r="D22" s="101">
        <v>2849.83</v>
      </c>
      <c r="E22" s="102">
        <v>4810.87</v>
      </c>
      <c r="F22" s="23">
        <v>-7660.7</v>
      </c>
    </row>
    <row r="23" spans="1:6" ht="12.75">
      <c r="A23" s="19">
        <v>758</v>
      </c>
      <c r="B23" s="24" t="s">
        <v>18</v>
      </c>
      <c r="C23" s="17"/>
      <c r="D23" s="101">
        <v>0</v>
      </c>
      <c r="E23" s="102">
        <v>-54241.2</v>
      </c>
      <c r="F23" s="23">
        <v>54241.2</v>
      </c>
    </row>
    <row r="24" spans="1:6" ht="12.75">
      <c r="A24" s="19"/>
      <c r="B24" s="20" t="s">
        <v>19</v>
      </c>
      <c r="C24" s="17"/>
      <c r="D24" s="103">
        <f>SUM(D25:D28)</f>
        <v>53640</v>
      </c>
      <c r="E24" s="100">
        <f>SUM(E25)</f>
        <v>57140</v>
      </c>
      <c r="F24" s="21">
        <v>47124</v>
      </c>
    </row>
    <row r="25" spans="1:6" ht="12.75">
      <c r="A25" s="19">
        <v>760</v>
      </c>
      <c r="B25" s="22" t="s">
        <v>20</v>
      </c>
      <c r="C25" s="17"/>
      <c r="D25" s="101">
        <v>53640</v>
      </c>
      <c r="E25" s="102">
        <v>57140</v>
      </c>
      <c r="F25" s="23">
        <v>47124</v>
      </c>
    </row>
    <row r="26" spans="1:6" ht="12.75">
      <c r="A26" s="19">
        <v>764</v>
      </c>
      <c r="B26" s="22" t="s">
        <v>21</v>
      </c>
      <c r="C26" s="17"/>
      <c r="D26" s="101">
        <v>0</v>
      </c>
      <c r="E26" s="102">
        <v>0</v>
      </c>
      <c r="F26" s="23"/>
    </row>
    <row r="27" spans="1:6" ht="12.75">
      <c r="A27" s="19">
        <v>768</v>
      </c>
      <c r="B27" s="22" t="s">
        <v>22</v>
      </c>
      <c r="C27" s="17"/>
      <c r="D27" s="101">
        <v>0</v>
      </c>
      <c r="E27" s="102">
        <v>0</v>
      </c>
      <c r="F27" s="23"/>
    </row>
    <row r="28" spans="1:6" ht="12.75">
      <c r="A28" s="19">
        <v>769</v>
      </c>
      <c r="B28" s="22" t="s">
        <v>23</v>
      </c>
      <c r="C28" s="17"/>
      <c r="D28" s="101">
        <v>0</v>
      </c>
      <c r="E28" s="102">
        <v>0</v>
      </c>
      <c r="F28" s="23"/>
    </row>
    <row r="29" spans="1:6" ht="15">
      <c r="A29" s="15"/>
      <c r="B29" s="16" t="s">
        <v>24</v>
      </c>
      <c r="C29" s="17"/>
      <c r="D29" s="99">
        <f>D30+D41+D47</f>
        <v>1016171.36</v>
      </c>
      <c r="E29" s="99">
        <f>E30+E41+E47</f>
        <v>1283176.9900000002</v>
      </c>
      <c r="F29" s="18">
        <v>1092304.7800000003</v>
      </c>
    </row>
    <row r="30" spans="1:6" ht="12.75">
      <c r="A30" s="19"/>
      <c r="B30" s="20" t="s">
        <v>25</v>
      </c>
      <c r="C30" s="17"/>
      <c r="D30" s="100">
        <f>SUM(D31:D40)</f>
        <v>800282.09</v>
      </c>
      <c r="E30" s="100">
        <f>SUM(E31:E40)</f>
        <v>665460.79</v>
      </c>
      <c r="F30" s="21">
        <v>506473.8200000001</v>
      </c>
    </row>
    <row r="31" spans="1:6" ht="12.75">
      <c r="A31" s="19">
        <v>400</v>
      </c>
      <c r="B31" s="22" t="s">
        <v>26</v>
      </c>
      <c r="C31" s="17"/>
      <c r="D31" s="101">
        <v>781740.41</v>
      </c>
      <c r="E31" s="102">
        <v>669206.33</v>
      </c>
      <c r="F31" s="23">
        <v>599116.35</v>
      </c>
    </row>
    <row r="32" spans="1:6" ht="12.75">
      <c r="A32" s="19">
        <v>401</v>
      </c>
      <c r="B32" s="22" t="s">
        <v>27</v>
      </c>
      <c r="C32" s="17"/>
      <c r="D32" s="101">
        <v>61423.45</v>
      </c>
      <c r="E32" s="102">
        <v>59718.41</v>
      </c>
      <c r="F32" s="23">
        <v>53090.93</v>
      </c>
    </row>
    <row r="33" spans="1:6" ht="12.75">
      <c r="A33" s="19">
        <v>402</v>
      </c>
      <c r="B33" s="22" t="s">
        <v>28</v>
      </c>
      <c r="C33" s="17"/>
      <c r="D33" s="101">
        <v>-44602.22</v>
      </c>
      <c r="E33" s="102">
        <v>-62241.95</v>
      </c>
      <c r="F33" s="23">
        <v>-39963.77</v>
      </c>
    </row>
    <row r="34" spans="1:6" ht="25.5">
      <c r="A34" s="19">
        <v>403</v>
      </c>
      <c r="B34" s="24" t="s">
        <v>127</v>
      </c>
      <c r="C34" s="17"/>
      <c r="D34" s="101">
        <v>7134.62</v>
      </c>
      <c r="E34" s="102">
        <v>17376.14</v>
      </c>
      <c r="F34" s="23">
        <v>21940.93</v>
      </c>
    </row>
    <row r="35" spans="1:6" ht="25.5">
      <c r="A35" s="19">
        <v>404</v>
      </c>
      <c r="B35" s="24" t="s">
        <v>128</v>
      </c>
      <c r="C35" s="17"/>
      <c r="D35" s="101">
        <v>-67363.56</v>
      </c>
      <c r="E35" s="102">
        <v>-125216.93</v>
      </c>
      <c r="F35" s="23">
        <v>-65996.71</v>
      </c>
    </row>
    <row r="36" spans="1:6" ht="12.75">
      <c r="A36" s="19">
        <v>405</v>
      </c>
      <c r="B36" s="22" t="s">
        <v>29</v>
      </c>
      <c r="C36" s="90"/>
      <c r="D36" s="101">
        <v>1633</v>
      </c>
      <c r="E36" s="102">
        <v>29232.73</v>
      </c>
      <c r="F36" s="23">
        <v>-79492.02</v>
      </c>
    </row>
    <row r="37" spans="1:9" ht="25.5">
      <c r="A37" s="19">
        <v>406</v>
      </c>
      <c r="B37" s="24" t="s">
        <v>30</v>
      </c>
      <c r="C37" s="90"/>
      <c r="D37" s="101">
        <v>-22083.07</v>
      </c>
      <c r="E37" s="102">
        <v>24249.62</v>
      </c>
      <c r="F37" s="23">
        <v>-1903.5</v>
      </c>
      <c r="I37" s="2"/>
    </row>
    <row r="38" spans="1:6" ht="12.75">
      <c r="A38" s="19">
        <v>407</v>
      </c>
      <c r="B38" s="22" t="s">
        <v>31</v>
      </c>
      <c r="C38" s="90"/>
      <c r="D38" s="101">
        <v>79888.57</v>
      </c>
      <c r="E38" s="102">
        <v>46335.3</v>
      </c>
      <c r="F38" s="23">
        <v>-9614.789999999999</v>
      </c>
    </row>
    <row r="39" spans="1:6" ht="25.5">
      <c r="A39" s="19">
        <v>408</v>
      </c>
      <c r="B39" s="24" t="s">
        <v>32</v>
      </c>
      <c r="C39" s="90"/>
      <c r="D39" s="101">
        <v>0</v>
      </c>
      <c r="E39" s="102"/>
      <c r="F39" s="23"/>
    </row>
    <row r="40" spans="1:6" ht="12.75">
      <c r="A40" s="19">
        <v>409</v>
      </c>
      <c r="B40" s="22" t="s">
        <v>33</v>
      </c>
      <c r="C40" s="90"/>
      <c r="D40" s="101">
        <v>2510.89</v>
      </c>
      <c r="E40" s="102">
        <v>6801.14</v>
      </c>
      <c r="F40" s="23">
        <v>29296.4</v>
      </c>
    </row>
    <row r="41" spans="1:6" ht="12.75">
      <c r="A41" s="19"/>
      <c r="B41" s="20" t="s">
        <v>34</v>
      </c>
      <c r="C41" s="90"/>
      <c r="D41" s="101">
        <v>0</v>
      </c>
      <c r="E41" s="100">
        <f>SUM(E42:E46)</f>
        <v>-156184.17</v>
      </c>
      <c r="F41" s="21">
        <v>106627.6</v>
      </c>
    </row>
    <row r="42" spans="1:6" ht="12.75">
      <c r="A42" s="19">
        <v>410411</v>
      </c>
      <c r="B42" s="22" t="s">
        <v>35</v>
      </c>
      <c r="C42" s="17"/>
      <c r="D42" s="101">
        <v>0</v>
      </c>
      <c r="E42" s="102"/>
      <c r="F42" s="23"/>
    </row>
    <row r="43" spans="1:6" ht="12.75">
      <c r="A43" s="19">
        <v>412413414</v>
      </c>
      <c r="B43" s="22" t="s">
        <v>36</v>
      </c>
      <c r="C43" s="17"/>
      <c r="D43" s="101">
        <v>0</v>
      </c>
      <c r="E43" s="102"/>
      <c r="F43" s="23"/>
    </row>
    <row r="44" spans="1:6" ht="12.75">
      <c r="A44" s="19">
        <v>415</v>
      </c>
      <c r="B44" s="22" t="s">
        <v>37</v>
      </c>
      <c r="C44" s="17"/>
      <c r="D44" s="101">
        <v>0</v>
      </c>
      <c r="E44" s="102">
        <v>-156184.17</v>
      </c>
      <c r="F44" s="23">
        <v>106627.6</v>
      </c>
    </row>
    <row r="45" spans="1:6" ht="12.75">
      <c r="A45" s="19" t="s">
        <v>38</v>
      </c>
      <c r="B45" s="22" t="s">
        <v>39</v>
      </c>
      <c r="C45" s="17"/>
      <c r="D45" s="101">
        <v>0</v>
      </c>
      <c r="E45" s="102"/>
      <c r="F45" s="23"/>
    </row>
    <row r="46" spans="1:6" ht="12.75">
      <c r="A46" s="19">
        <v>418419</v>
      </c>
      <c r="B46" s="22" t="s">
        <v>40</v>
      </c>
      <c r="C46" s="17"/>
      <c r="D46" s="101">
        <v>0</v>
      </c>
      <c r="E46" s="102"/>
      <c r="F46" s="23"/>
    </row>
    <row r="47" spans="1:6" ht="12.75">
      <c r="A47" s="19"/>
      <c r="B47" s="20" t="s">
        <v>41</v>
      </c>
      <c r="C47" s="17"/>
      <c r="D47" s="103">
        <f>SUM(D48:D56)</f>
        <v>215889.27</v>
      </c>
      <c r="E47" s="100">
        <f>SUM(E48:E56)</f>
        <v>773900.3700000001</v>
      </c>
      <c r="F47" s="21">
        <v>479203.36000000004</v>
      </c>
    </row>
    <row r="48" spans="1:6" ht="12.75">
      <c r="A48" s="19">
        <v>420</v>
      </c>
      <c r="B48" s="22" t="s">
        <v>42</v>
      </c>
      <c r="C48" s="17"/>
      <c r="D48" s="101">
        <v>34388.06</v>
      </c>
      <c r="E48" s="102">
        <v>33046.53</v>
      </c>
      <c r="F48" s="23">
        <v>27972.91</v>
      </c>
    </row>
    <row r="49" spans="1:6" ht="12.75">
      <c r="A49" s="19">
        <v>421</v>
      </c>
      <c r="B49" s="22" t="s">
        <v>43</v>
      </c>
      <c r="C49" s="17"/>
      <c r="D49" s="101">
        <v>0</v>
      </c>
      <c r="E49" s="102">
        <v>0</v>
      </c>
      <c r="F49" s="23"/>
    </row>
    <row r="50" spans="1:6" ht="12.75">
      <c r="A50" s="19">
        <v>422</v>
      </c>
      <c r="B50" s="22" t="s">
        <v>44</v>
      </c>
      <c r="C50" s="17"/>
      <c r="D50" s="101">
        <v>37227.33</v>
      </c>
      <c r="E50" s="102">
        <v>63864.47</v>
      </c>
      <c r="F50" s="23">
        <v>47265.81</v>
      </c>
    </row>
    <row r="51" spans="1:6" ht="12.75">
      <c r="A51" s="19">
        <v>423</v>
      </c>
      <c r="B51" s="22" t="s">
        <v>45</v>
      </c>
      <c r="C51" s="17"/>
      <c r="D51" s="101">
        <v>19951.95</v>
      </c>
      <c r="E51" s="102">
        <v>21700.65</v>
      </c>
      <c r="F51" s="23">
        <v>23485.25</v>
      </c>
    </row>
    <row r="52" spans="1:6" ht="12.75">
      <c r="A52" s="19">
        <v>424</v>
      </c>
      <c r="B52" s="22" t="s">
        <v>46</v>
      </c>
      <c r="C52" s="17"/>
      <c r="D52" s="101">
        <v>120036.43</v>
      </c>
      <c r="E52" s="102">
        <f>561629.31+23785</f>
        <v>585414.31</v>
      </c>
      <c r="F52" s="23">
        <v>353737.82</v>
      </c>
    </row>
    <row r="53" spans="1:6" ht="12.75">
      <c r="A53" s="19">
        <v>429</v>
      </c>
      <c r="B53" s="22" t="s">
        <v>47</v>
      </c>
      <c r="C53" s="17"/>
      <c r="D53" s="101">
        <v>4185.5</v>
      </c>
      <c r="E53" s="102">
        <f>58120.01+11754.4</f>
        <v>69874.41</v>
      </c>
      <c r="F53" s="23">
        <v>26741.57</v>
      </c>
    </row>
    <row r="54" spans="1:6" ht="25.5">
      <c r="A54" s="19">
        <v>460</v>
      </c>
      <c r="B54" s="24" t="s">
        <v>48</v>
      </c>
      <c r="C54" s="17"/>
      <c r="D54" s="101">
        <v>100</v>
      </c>
      <c r="E54" s="102"/>
      <c r="F54" s="23">
        <v>0</v>
      </c>
    </row>
    <row r="55" spans="1:6" ht="12.75">
      <c r="A55" s="19">
        <v>463</v>
      </c>
      <c r="B55" s="22" t="s">
        <v>49</v>
      </c>
      <c r="C55" s="17"/>
      <c r="D55" s="101">
        <v>0</v>
      </c>
      <c r="E55" s="102"/>
      <c r="F55" s="23">
        <v>0</v>
      </c>
    </row>
    <row r="56" spans="1:6" ht="12.75">
      <c r="A56" s="19">
        <v>462469</v>
      </c>
      <c r="B56" s="22" t="s">
        <v>50</v>
      </c>
      <c r="C56" s="17"/>
      <c r="D56" s="101">
        <v>0</v>
      </c>
      <c r="E56" s="102"/>
      <c r="F56" s="23">
        <v>0</v>
      </c>
    </row>
    <row r="57" spans="1:6" ht="15">
      <c r="A57" s="15"/>
      <c r="B57" s="16" t="s">
        <v>51</v>
      </c>
      <c r="C57" s="17"/>
      <c r="D57" s="103">
        <f>D14-D29</f>
        <v>789987.5299999999</v>
      </c>
      <c r="E57" s="99">
        <f>E14-E29</f>
        <v>558047.1599999999</v>
      </c>
      <c r="F57" s="18">
        <v>1047987.7999999998</v>
      </c>
    </row>
    <row r="58" spans="1:6" ht="15">
      <c r="A58" s="19"/>
      <c r="B58" s="16" t="s">
        <v>52</v>
      </c>
      <c r="C58" s="17"/>
      <c r="D58" s="103">
        <f>D59+D60+D61+D62+D66+D71+D78+D79</f>
        <v>1050157.5200000003</v>
      </c>
      <c r="E58" s="99">
        <f>E59+E60+E61+E62+E66+E71+E78+E79</f>
        <v>1185977.05</v>
      </c>
      <c r="F58" s="18">
        <v>963317.49</v>
      </c>
    </row>
    <row r="59" spans="1:6" ht="12.75">
      <c r="A59" s="19">
        <v>440</v>
      </c>
      <c r="B59" s="20" t="s">
        <v>53</v>
      </c>
      <c r="C59" s="17"/>
      <c r="D59" s="103">
        <v>368535.06</v>
      </c>
      <c r="E59" s="102">
        <v>402591.81</v>
      </c>
      <c r="F59" s="23">
        <v>112860.18</v>
      </c>
    </row>
    <row r="60" spans="1:6" ht="12.75">
      <c r="A60" s="19">
        <v>441</v>
      </c>
      <c r="B60" s="20" t="s">
        <v>54</v>
      </c>
      <c r="C60" s="17"/>
      <c r="D60" s="100">
        <v>14608.88</v>
      </c>
      <c r="E60" s="104">
        <v>73609.02</v>
      </c>
      <c r="F60" s="23">
        <v>0</v>
      </c>
    </row>
    <row r="61" spans="1:6" ht="12.75">
      <c r="A61" s="19">
        <v>45</v>
      </c>
      <c r="B61" s="20" t="s">
        <v>55</v>
      </c>
      <c r="C61" s="17"/>
      <c r="D61" s="103">
        <v>39567.8</v>
      </c>
      <c r="E61" s="102">
        <f>51412.97-11284.03+9252.91</f>
        <v>49381.850000000006</v>
      </c>
      <c r="F61" s="23">
        <v>68822.3</v>
      </c>
    </row>
    <row r="62" spans="1:6" ht="12.75">
      <c r="A62" s="19"/>
      <c r="B62" s="20" t="s">
        <v>56</v>
      </c>
      <c r="C62" s="17"/>
      <c r="D62" s="100">
        <f>SUM(D63:D65)</f>
        <v>266233.88</v>
      </c>
      <c r="E62" s="100">
        <f>SUM(E63:E65)</f>
        <v>242605.96000000002</v>
      </c>
      <c r="F62" s="21">
        <v>313424.77</v>
      </c>
    </row>
    <row r="63" spans="1:6" ht="12.75">
      <c r="A63" s="19">
        <v>470471472475</v>
      </c>
      <c r="B63" s="22" t="s">
        <v>57</v>
      </c>
      <c r="C63" s="17"/>
      <c r="D63" s="101">
        <v>140138.24</v>
      </c>
      <c r="E63" s="102">
        <v>136359.03</v>
      </c>
      <c r="F63" s="23">
        <v>178944.48</v>
      </c>
    </row>
    <row r="64" spans="1:6" ht="12.75">
      <c r="A64" s="19">
        <v>473474</v>
      </c>
      <c r="B64" s="22" t="s">
        <v>58</v>
      </c>
      <c r="C64" s="17"/>
      <c r="D64" s="101">
        <v>97353.2</v>
      </c>
      <c r="E64" s="102">
        <v>91575.73</v>
      </c>
      <c r="F64" s="23">
        <v>117006.06</v>
      </c>
    </row>
    <row r="65" spans="1:6" ht="12.75">
      <c r="A65" s="19" t="s">
        <v>59</v>
      </c>
      <c r="B65" s="22" t="s">
        <v>60</v>
      </c>
      <c r="C65" s="17"/>
      <c r="D65" s="101">
        <f>26584.28+2158.16</f>
        <v>28742.44</v>
      </c>
      <c r="E65" s="102">
        <v>14671.2</v>
      </c>
      <c r="F65" s="23">
        <v>17474.23</v>
      </c>
    </row>
    <row r="66" spans="1:6" ht="12.75">
      <c r="A66" s="19"/>
      <c r="B66" s="20" t="s">
        <v>61</v>
      </c>
      <c r="C66" s="17"/>
      <c r="D66" s="103">
        <f>SUM(D67:D70)</f>
        <v>37195.8</v>
      </c>
      <c r="E66" s="100">
        <f>SUM(E67:E70)</f>
        <v>40804.21</v>
      </c>
      <c r="F66" s="21">
        <v>43261.35</v>
      </c>
    </row>
    <row r="67" spans="1:6" ht="25.5">
      <c r="A67" s="19">
        <v>430432434</v>
      </c>
      <c r="B67" s="24" t="s">
        <v>62</v>
      </c>
      <c r="C67" s="17"/>
      <c r="D67" s="101">
        <v>1118.99</v>
      </c>
      <c r="E67" s="102">
        <f>197.57+1386.52-1542.51</f>
        <v>41.57999999999993</v>
      </c>
      <c r="F67" s="23">
        <v>515.72</v>
      </c>
    </row>
    <row r="68" spans="1:6" ht="12.75">
      <c r="A68" s="19">
        <v>431</v>
      </c>
      <c r="B68" s="22" t="s">
        <v>63</v>
      </c>
      <c r="C68" s="17"/>
      <c r="D68" s="101">
        <v>21017.71</v>
      </c>
      <c r="E68" s="102">
        <v>17627.32</v>
      </c>
      <c r="F68" s="23">
        <v>19149.65</v>
      </c>
    </row>
    <row r="69" spans="1:6" ht="12.75">
      <c r="A69" s="19">
        <v>433</v>
      </c>
      <c r="B69" s="22" t="s">
        <v>64</v>
      </c>
      <c r="C69" s="17"/>
      <c r="D69" s="101">
        <v>13077.24</v>
      </c>
      <c r="E69" s="102">
        <v>19907.49</v>
      </c>
      <c r="F69" s="23">
        <v>22091.44</v>
      </c>
    </row>
    <row r="70" spans="1:6" ht="12.75">
      <c r="A70" s="19">
        <v>439</v>
      </c>
      <c r="B70" s="22" t="s">
        <v>65</v>
      </c>
      <c r="C70" s="17"/>
      <c r="D70" s="101">
        <v>1981.86</v>
      </c>
      <c r="E70" s="102">
        <f>1685.31+1542.51</f>
        <v>3227.8199999999997</v>
      </c>
      <c r="F70" s="23">
        <v>1504.54</v>
      </c>
    </row>
    <row r="71" spans="1:6" ht="12.75">
      <c r="A71" s="19"/>
      <c r="B71" s="20" t="s">
        <v>66</v>
      </c>
      <c r="C71" s="17"/>
      <c r="D71" s="103">
        <f>SUM(D72:D77)</f>
        <v>323932.67</v>
      </c>
      <c r="E71" s="100">
        <f>SUM(E72:E77)</f>
        <v>369951.07999999996</v>
      </c>
      <c r="F71" s="21">
        <v>389871.86</v>
      </c>
    </row>
    <row r="72" spans="1:6" ht="38.25">
      <c r="A72" s="19">
        <v>443446</v>
      </c>
      <c r="B72" s="24" t="s">
        <v>67</v>
      </c>
      <c r="C72" s="17"/>
      <c r="D72" s="101">
        <v>72225.45</v>
      </c>
      <c r="E72" s="102">
        <v>67422.06</v>
      </c>
      <c r="F72" s="23">
        <v>94539.82</v>
      </c>
    </row>
    <row r="73" spans="1:6" ht="12.75">
      <c r="A73" s="19">
        <v>442</v>
      </c>
      <c r="B73" s="22" t="s">
        <v>68</v>
      </c>
      <c r="C73" s="17"/>
      <c r="D73" s="101">
        <v>4371</v>
      </c>
      <c r="E73" s="102">
        <v>16974</v>
      </c>
      <c r="F73" s="23">
        <v>6515.04</v>
      </c>
    </row>
    <row r="74" spans="1:6" ht="12.75">
      <c r="A74" s="19">
        <v>445</v>
      </c>
      <c r="B74" s="22" t="s">
        <v>69</v>
      </c>
      <c r="C74" s="17"/>
      <c r="D74" s="101">
        <v>9086.4</v>
      </c>
      <c r="E74" s="102">
        <f>6416.79</f>
        <v>6416.79</v>
      </c>
      <c r="F74" s="23">
        <v>5099.58</v>
      </c>
    </row>
    <row r="75" spans="1:6" ht="12.75">
      <c r="A75" s="19">
        <v>447</v>
      </c>
      <c r="B75" s="22" t="s">
        <v>70</v>
      </c>
      <c r="C75" s="17"/>
      <c r="D75" s="101">
        <v>3355.63</v>
      </c>
      <c r="E75" s="102">
        <v>0</v>
      </c>
      <c r="F75" s="23">
        <v>2775.79</v>
      </c>
    </row>
    <row r="76" spans="1:6" ht="12.75">
      <c r="A76" s="19">
        <v>448</v>
      </c>
      <c r="B76" s="22" t="s">
        <v>71</v>
      </c>
      <c r="C76" s="17"/>
      <c r="D76" s="101">
        <v>153894.5</v>
      </c>
      <c r="E76" s="102">
        <f>182917.61-55000</f>
        <v>127917.60999999999</v>
      </c>
      <c r="F76" s="23">
        <v>199429.05</v>
      </c>
    </row>
    <row r="77" spans="1:6" ht="12.75">
      <c r="A77" s="19">
        <v>444449</v>
      </c>
      <c r="B77" s="22" t="s">
        <v>72</v>
      </c>
      <c r="C77" s="17"/>
      <c r="D77" s="101">
        <v>80999.69</v>
      </c>
      <c r="E77" s="102">
        <f>67427.57+83793.05</f>
        <v>151220.62</v>
      </c>
      <c r="F77" s="23">
        <v>81512.57999999999</v>
      </c>
    </row>
    <row r="78" spans="1:6" ht="12.75">
      <c r="A78" s="19">
        <v>48</v>
      </c>
      <c r="B78" s="20" t="s">
        <v>73</v>
      </c>
      <c r="C78" s="17"/>
      <c r="D78" s="103">
        <v>65692.83</v>
      </c>
      <c r="E78" s="100">
        <v>72952.9</v>
      </c>
      <c r="F78" s="21">
        <v>49904.41</v>
      </c>
    </row>
    <row r="79" spans="1:6" ht="12.75">
      <c r="A79" s="19">
        <v>706</v>
      </c>
      <c r="B79" s="20" t="s">
        <v>74</v>
      </c>
      <c r="C79" s="17"/>
      <c r="D79" s="103">
        <v>-65609.4</v>
      </c>
      <c r="E79" s="100">
        <v>-65919.78</v>
      </c>
      <c r="F79" s="21">
        <v>14827.38</v>
      </c>
    </row>
    <row r="80" spans="1:6" ht="15">
      <c r="A80" s="19"/>
      <c r="B80" s="16" t="s">
        <v>75</v>
      </c>
      <c r="C80" s="17"/>
      <c r="D80" s="103">
        <f>D57-D58</f>
        <v>-260169.99000000034</v>
      </c>
      <c r="E80" s="99">
        <f>E57-E58</f>
        <v>-627929.8900000001</v>
      </c>
      <c r="F80" s="18">
        <v>84670.30999999982</v>
      </c>
    </row>
    <row r="81" spans="1:6" ht="15">
      <c r="A81" s="19"/>
      <c r="B81" s="16" t="s">
        <v>76</v>
      </c>
      <c r="C81" s="17"/>
      <c r="D81" s="103">
        <f>D96+D113</f>
        <v>361306.86000000004</v>
      </c>
      <c r="E81" s="99">
        <f>E96+E113</f>
        <v>180171.01</v>
      </c>
      <c r="F81" s="18">
        <v>-5192.340000000004</v>
      </c>
    </row>
    <row r="82" spans="1:6" ht="12.75">
      <c r="A82" s="19"/>
      <c r="B82" s="25" t="s">
        <v>77</v>
      </c>
      <c r="C82" s="17"/>
      <c r="D82" s="103">
        <f>SUM(D83:D88)</f>
        <v>49595.35999999999</v>
      </c>
      <c r="E82" s="100">
        <f>SUM(E83:E88)</f>
        <v>47392.66</v>
      </c>
      <c r="F82" s="21">
        <v>18442.64</v>
      </c>
    </row>
    <row r="83" spans="1:6" ht="12.75">
      <c r="A83" s="19">
        <v>770</v>
      </c>
      <c r="B83" s="22" t="s">
        <v>78</v>
      </c>
      <c r="C83" s="17"/>
      <c r="D83" s="101">
        <v>26449.62</v>
      </c>
      <c r="E83" s="102">
        <f>8162.17</f>
        <v>8162.17</v>
      </c>
      <c r="F83" s="23">
        <v>5504.929999999999</v>
      </c>
    </row>
    <row r="84" spans="1:6" ht="25.5">
      <c r="A84" s="19">
        <v>771</v>
      </c>
      <c r="B84" s="24" t="s">
        <v>79</v>
      </c>
      <c r="C84" s="17"/>
      <c r="D84" s="101">
        <v>0</v>
      </c>
      <c r="E84" s="102"/>
      <c r="F84" s="23"/>
    </row>
    <row r="85" spans="1:6" ht="12.75">
      <c r="A85" s="19">
        <v>772</v>
      </c>
      <c r="B85" s="22" t="s">
        <v>80</v>
      </c>
      <c r="C85" s="17"/>
      <c r="D85" s="101">
        <v>21022.28</v>
      </c>
      <c r="E85" s="102">
        <v>31593.3</v>
      </c>
      <c r="F85" s="23">
        <v>12937.71</v>
      </c>
    </row>
    <row r="86" spans="1:6" ht="12.75">
      <c r="A86" s="26">
        <v>773</v>
      </c>
      <c r="B86" s="22" t="s">
        <v>81</v>
      </c>
      <c r="C86" s="17"/>
      <c r="D86" s="101">
        <v>2123.46</v>
      </c>
      <c r="E86" s="102">
        <v>7637.19</v>
      </c>
      <c r="F86" s="23">
        <v>0</v>
      </c>
    </row>
    <row r="87" spans="1:6" ht="12.75">
      <c r="A87" s="26">
        <v>774</v>
      </c>
      <c r="B87" s="22" t="s">
        <v>82</v>
      </c>
      <c r="C87" s="17"/>
      <c r="D87" s="101">
        <v>0</v>
      </c>
      <c r="E87" s="102"/>
      <c r="F87" s="23"/>
    </row>
    <row r="88" spans="1:6" ht="29.25">
      <c r="A88" s="27" t="s">
        <v>129</v>
      </c>
      <c r="B88" s="22" t="s">
        <v>83</v>
      </c>
      <c r="C88" s="17"/>
      <c r="D88" s="101">
        <v>0</v>
      </c>
      <c r="E88" s="102"/>
      <c r="F88" s="23"/>
    </row>
    <row r="89" spans="1:6" ht="12.75">
      <c r="A89" s="19"/>
      <c r="B89" s="25" t="s">
        <v>84</v>
      </c>
      <c r="C89" s="17"/>
      <c r="D89" s="103">
        <f>SUM(D90:D95)</f>
        <v>37945.60999999999</v>
      </c>
      <c r="E89" s="100">
        <f>SUM(E90:E95)</f>
        <v>53390.37</v>
      </c>
      <c r="F89" s="21">
        <v>44071.79</v>
      </c>
    </row>
    <row r="90" spans="1:6" ht="12.75">
      <c r="A90" s="19">
        <v>730</v>
      </c>
      <c r="B90" s="22" t="s">
        <v>85</v>
      </c>
      <c r="C90" s="17"/>
      <c r="D90" s="101">
        <v>13795.29</v>
      </c>
      <c r="E90" s="102"/>
      <c r="F90" s="23"/>
    </row>
    <row r="91" spans="1:6" ht="12.75">
      <c r="A91" s="19">
        <v>732</v>
      </c>
      <c r="B91" s="22" t="s">
        <v>86</v>
      </c>
      <c r="C91" s="17"/>
      <c r="D91" s="101">
        <v>23999.05</v>
      </c>
      <c r="E91" s="102">
        <v>53390.37</v>
      </c>
      <c r="F91" s="23">
        <v>44071.79</v>
      </c>
    </row>
    <row r="92" spans="1:6" ht="12.75">
      <c r="A92" s="19">
        <v>734</v>
      </c>
      <c r="B92" s="22" t="s">
        <v>87</v>
      </c>
      <c r="C92" s="17"/>
      <c r="D92" s="101">
        <v>0</v>
      </c>
      <c r="E92" s="102"/>
      <c r="F92" s="23"/>
    </row>
    <row r="93" spans="1:6" ht="12.75">
      <c r="A93" s="19">
        <v>735</v>
      </c>
      <c r="B93" s="22" t="s">
        <v>88</v>
      </c>
      <c r="C93" s="17"/>
      <c r="D93" s="101">
        <v>151.27</v>
      </c>
      <c r="E93" s="102"/>
      <c r="F93" s="23"/>
    </row>
    <row r="94" spans="1:6" ht="19.5">
      <c r="A94" s="27" t="s">
        <v>89</v>
      </c>
      <c r="B94" s="22" t="s">
        <v>90</v>
      </c>
      <c r="C94" s="17"/>
      <c r="D94" s="101">
        <v>0</v>
      </c>
      <c r="E94" s="102"/>
      <c r="F94" s="23"/>
    </row>
    <row r="95" spans="1:6" ht="19.5">
      <c r="A95" s="27" t="s">
        <v>91</v>
      </c>
      <c r="B95" s="22" t="s">
        <v>92</v>
      </c>
      <c r="C95" s="17"/>
      <c r="D95" s="101">
        <v>0</v>
      </c>
      <c r="E95" s="102"/>
      <c r="F95" s="23"/>
    </row>
    <row r="96" spans="1:6" ht="25.5">
      <c r="A96" s="19"/>
      <c r="B96" s="25" t="s">
        <v>93</v>
      </c>
      <c r="C96" s="17"/>
      <c r="D96" s="103">
        <f>D82-D89</f>
        <v>11649.75</v>
      </c>
      <c r="E96" s="100">
        <f>E82-E89</f>
        <v>-5997.709999999999</v>
      </c>
      <c r="F96" s="21">
        <v>-25629.15</v>
      </c>
    </row>
    <row r="97" spans="1:6" ht="25.5">
      <c r="A97" s="19"/>
      <c r="B97" s="25" t="s">
        <v>94</v>
      </c>
      <c r="C97" s="17"/>
      <c r="D97" s="103">
        <f>SUM(D98:D104)</f>
        <v>458045.30000000005</v>
      </c>
      <c r="E97" s="100">
        <f>SUM(E98:E104)</f>
        <v>218018.31</v>
      </c>
      <c r="F97" s="21">
        <v>67979.26</v>
      </c>
    </row>
    <row r="98" spans="1:6" ht="12.75">
      <c r="A98" s="19">
        <v>770</v>
      </c>
      <c r="B98" s="22" t="s">
        <v>95</v>
      </c>
      <c r="C98" s="17"/>
      <c r="D98" s="101">
        <v>0</v>
      </c>
      <c r="E98" s="102">
        <f>14880.24+40222.32</f>
        <v>55102.56</v>
      </c>
      <c r="F98" s="23">
        <v>19937.38</v>
      </c>
    </row>
    <row r="99" spans="1:6" ht="12.75">
      <c r="A99" s="19">
        <v>772</v>
      </c>
      <c r="B99" s="22" t="s">
        <v>96</v>
      </c>
      <c r="C99" s="17"/>
      <c r="D99" s="101">
        <v>0</v>
      </c>
      <c r="E99" s="102"/>
      <c r="F99" s="23"/>
    </row>
    <row r="100" spans="1:6" ht="12.75">
      <c r="A100" s="19">
        <v>771774</v>
      </c>
      <c r="B100" s="22" t="s">
        <v>97</v>
      </c>
      <c r="C100" s="17"/>
      <c r="D100" s="101">
        <v>0</v>
      </c>
      <c r="E100" s="102">
        <v>117.41</v>
      </c>
      <c r="F100" s="23">
        <v>0</v>
      </c>
    </row>
    <row r="101" spans="1:6" ht="12.75">
      <c r="A101" s="19">
        <v>773</v>
      </c>
      <c r="B101" s="22" t="s">
        <v>98</v>
      </c>
      <c r="C101" s="17"/>
      <c r="D101" s="101">
        <v>0</v>
      </c>
      <c r="E101" s="102"/>
      <c r="F101" s="23">
        <v>1677.79</v>
      </c>
    </row>
    <row r="102" spans="1:6" ht="12.75">
      <c r="A102" s="19" t="s">
        <v>99</v>
      </c>
      <c r="B102" s="22" t="s">
        <v>100</v>
      </c>
      <c r="C102" s="17"/>
      <c r="D102" s="101">
        <v>541.27</v>
      </c>
      <c r="E102" s="102"/>
      <c r="F102" s="23">
        <v>0</v>
      </c>
    </row>
    <row r="103" spans="1:6" ht="12.75">
      <c r="A103" s="19" t="s">
        <v>101</v>
      </c>
      <c r="B103" s="22" t="s">
        <v>102</v>
      </c>
      <c r="C103" s="17"/>
      <c r="D103" s="101">
        <v>0</v>
      </c>
      <c r="E103" s="102">
        <f>6668.98+4257.94</f>
        <v>10926.919999999998</v>
      </c>
      <c r="F103" s="23">
        <v>0</v>
      </c>
    </row>
    <row r="104" spans="1:6" ht="19.5">
      <c r="A104" s="27" t="s">
        <v>103</v>
      </c>
      <c r="B104" s="22" t="s">
        <v>104</v>
      </c>
      <c r="C104" s="17"/>
      <c r="D104" s="101">
        <v>457504.03</v>
      </c>
      <c r="E104" s="102">
        <f>151871.42</f>
        <v>151871.42</v>
      </c>
      <c r="F104" s="23">
        <v>46364.09</v>
      </c>
    </row>
    <row r="105" spans="1:6" ht="25.5">
      <c r="A105" s="19"/>
      <c r="B105" s="25" t="s">
        <v>105</v>
      </c>
      <c r="C105" s="17"/>
      <c r="D105" s="103">
        <f>SUM(D106:D112)</f>
        <v>108388.19</v>
      </c>
      <c r="E105" s="100">
        <f>SUM(E106:E112)</f>
        <v>31849.59</v>
      </c>
      <c r="F105" s="21">
        <v>47542.45</v>
      </c>
    </row>
    <row r="106" spans="1:6" ht="12.75">
      <c r="A106" s="19">
        <v>730</v>
      </c>
      <c r="B106" s="22" t="s">
        <v>106</v>
      </c>
      <c r="C106" s="17"/>
      <c r="D106" s="101">
        <v>0</v>
      </c>
      <c r="E106" s="102">
        <v>15053.4</v>
      </c>
      <c r="F106" s="23">
        <v>19654.05</v>
      </c>
    </row>
    <row r="107" spans="1:6" ht="12.75">
      <c r="A107" s="19">
        <v>732</v>
      </c>
      <c r="B107" s="22" t="s">
        <v>107</v>
      </c>
      <c r="C107" s="17"/>
      <c r="D107" s="101">
        <v>0</v>
      </c>
      <c r="E107" s="102"/>
      <c r="F107" s="23"/>
    </row>
    <row r="108" spans="1:6" ht="12.75">
      <c r="A108" s="19">
        <v>734</v>
      </c>
      <c r="B108" s="22" t="s">
        <v>108</v>
      </c>
      <c r="C108" s="17"/>
      <c r="D108" s="101">
        <v>0</v>
      </c>
      <c r="E108" s="102"/>
      <c r="F108" s="23">
        <v>0</v>
      </c>
    </row>
    <row r="109" spans="1:6" ht="19.5">
      <c r="A109" s="27" t="s">
        <v>109</v>
      </c>
      <c r="B109" s="22" t="s">
        <v>110</v>
      </c>
      <c r="C109" s="17"/>
      <c r="D109" s="101">
        <v>1781.75</v>
      </c>
      <c r="E109" s="102"/>
      <c r="F109" s="23">
        <v>0</v>
      </c>
    </row>
    <row r="110" spans="1:6" ht="25.5">
      <c r="A110" s="27" t="s">
        <v>111</v>
      </c>
      <c r="B110" s="24" t="s">
        <v>112</v>
      </c>
      <c r="C110" s="17"/>
      <c r="D110" s="101">
        <v>27238.91</v>
      </c>
      <c r="E110" s="102"/>
      <c r="F110" s="23">
        <v>0</v>
      </c>
    </row>
    <row r="111" spans="1:6" ht="12.75">
      <c r="A111" s="19">
        <v>745746747</v>
      </c>
      <c r="B111" s="22" t="s">
        <v>113</v>
      </c>
      <c r="C111" s="17"/>
      <c r="D111" s="101">
        <v>5398.63</v>
      </c>
      <c r="E111" s="102">
        <v>1621.92</v>
      </c>
      <c r="F111" s="23">
        <v>7943.46</v>
      </c>
    </row>
    <row r="112" spans="1:6" ht="12.75">
      <c r="A112" s="19">
        <v>748749</v>
      </c>
      <c r="B112" s="22" t="s">
        <v>114</v>
      </c>
      <c r="C112" s="17"/>
      <c r="D112" s="101">
        <v>73968.9</v>
      </c>
      <c r="E112" s="102">
        <f>14999.26+175.01</f>
        <v>15174.27</v>
      </c>
      <c r="F112" s="23">
        <v>19944.94</v>
      </c>
    </row>
    <row r="113" spans="1:6" ht="25.5">
      <c r="A113" s="19"/>
      <c r="B113" s="25" t="s">
        <v>115</v>
      </c>
      <c r="C113" s="17"/>
      <c r="D113" s="103">
        <f>D97-D105</f>
        <v>349657.11000000004</v>
      </c>
      <c r="E113" s="100">
        <f>E97-E105</f>
        <v>186168.72</v>
      </c>
      <c r="F113" s="21">
        <v>20436.809999999998</v>
      </c>
    </row>
    <row r="114" spans="1:6" ht="25.5">
      <c r="A114" s="19"/>
      <c r="B114" s="28" t="s">
        <v>116</v>
      </c>
      <c r="C114" s="17"/>
      <c r="D114" s="99">
        <f>D80+D81</f>
        <v>101136.8699999997</v>
      </c>
      <c r="E114" s="99">
        <f>E80+E81</f>
        <v>-447758.8800000001</v>
      </c>
      <c r="F114" s="18">
        <v>79477.96999999983</v>
      </c>
    </row>
    <row r="115" spans="1:6" ht="15">
      <c r="A115" s="19"/>
      <c r="B115" s="16" t="s">
        <v>117</v>
      </c>
      <c r="C115" s="17"/>
      <c r="D115" s="99">
        <v>0</v>
      </c>
      <c r="E115" s="99"/>
      <c r="F115" s="18">
        <v>0</v>
      </c>
    </row>
    <row r="116" spans="1:6" ht="12.75">
      <c r="A116" s="19">
        <v>820</v>
      </c>
      <c r="B116" s="22" t="s">
        <v>118</v>
      </c>
      <c r="C116" s="17"/>
      <c r="D116" s="102">
        <v>0</v>
      </c>
      <c r="E116" s="102"/>
      <c r="F116" s="23">
        <v>0</v>
      </c>
    </row>
    <row r="117" spans="1:6" ht="12.75">
      <c r="A117" s="19">
        <v>823</v>
      </c>
      <c r="B117" s="22" t="s">
        <v>119</v>
      </c>
      <c r="C117" s="17"/>
      <c r="D117" s="102">
        <v>0</v>
      </c>
      <c r="E117" s="102"/>
      <c r="F117" s="23">
        <v>0</v>
      </c>
    </row>
    <row r="118" spans="1:6" ht="15">
      <c r="A118" s="19"/>
      <c r="B118" s="16" t="s">
        <v>120</v>
      </c>
      <c r="C118" s="17"/>
      <c r="D118" s="99">
        <f>D114</f>
        <v>101136.8699999997</v>
      </c>
      <c r="E118" s="99">
        <f>E114</f>
        <v>-447758.8800000001</v>
      </c>
      <c r="F118" s="18">
        <v>79477.96999999983</v>
      </c>
    </row>
    <row r="119" spans="1:6" ht="12.75">
      <c r="A119" s="19"/>
      <c r="B119" s="16" t="s">
        <v>121</v>
      </c>
      <c r="C119" s="17"/>
      <c r="D119" s="101"/>
      <c r="E119" s="102"/>
      <c r="F119" s="23"/>
    </row>
    <row r="120" spans="1:6" ht="19.5">
      <c r="A120" s="27" t="s">
        <v>122</v>
      </c>
      <c r="B120" s="22" t="s">
        <v>123</v>
      </c>
      <c r="C120" s="17"/>
      <c r="D120" s="101"/>
      <c r="E120" s="102"/>
      <c r="F120" s="23"/>
    </row>
    <row r="121" spans="1:6" ht="12.75">
      <c r="A121" s="19"/>
      <c r="B121" s="16" t="s">
        <v>124</v>
      </c>
      <c r="C121" s="17"/>
      <c r="D121" s="101"/>
      <c r="E121" s="102"/>
      <c r="F121" s="23"/>
    </row>
    <row r="122" spans="1:6" ht="12.75">
      <c r="A122" s="29"/>
      <c r="B122" s="30"/>
      <c r="C122" s="5"/>
      <c r="D122" s="91"/>
      <c r="E122" s="92"/>
      <c r="F122" s="31"/>
    </row>
    <row r="123" spans="1:6" ht="12.75">
      <c r="A123" s="29"/>
      <c r="B123" s="30"/>
      <c r="C123" s="5"/>
      <c r="D123" s="91"/>
      <c r="E123" s="92"/>
      <c r="F123" s="31"/>
    </row>
    <row r="124" spans="1:6" ht="12.75">
      <c r="A124" s="32"/>
      <c r="B124" s="33"/>
      <c r="C124" s="34"/>
      <c r="D124" s="105"/>
      <c r="E124" s="106"/>
      <c r="F124" s="35"/>
    </row>
    <row r="125" spans="1:6" ht="12.75">
      <c r="A125" s="138" t="s">
        <v>125</v>
      </c>
      <c r="B125" s="138"/>
      <c r="C125" s="138"/>
      <c r="D125" s="138"/>
      <c r="E125" s="138"/>
      <c r="F125" s="138"/>
    </row>
    <row r="126" spans="1:6" ht="12.75">
      <c r="A126" s="138" t="s">
        <v>126</v>
      </c>
      <c r="B126" s="138"/>
      <c r="C126" s="138"/>
      <c r="D126" s="138"/>
      <c r="E126" s="138"/>
      <c r="F126" s="138"/>
    </row>
    <row r="127" spans="1:6" ht="12.75">
      <c r="A127" s="32"/>
      <c r="B127" s="33"/>
      <c r="C127" s="34"/>
      <c r="D127" s="105"/>
      <c r="E127" s="106"/>
      <c r="F127" s="35"/>
    </row>
  </sheetData>
  <sheetProtection/>
  <mergeCells count="12">
    <mergeCell ref="A11:A12"/>
    <mergeCell ref="B11:B12"/>
    <mergeCell ref="C11:C12"/>
    <mergeCell ref="E11:F11"/>
    <mergeCell ref="A125:F125"/>
    <mergeCell ref="A126:F126"/>
    <mergeCell ref="A4:F4"/>
    <mergeCell ref="A5:F5"/>
    <mergeCell ref="A6:F6"/>
    <mergeCell ref="A8:F8"/>
    <mergeCell ref="A9:F9"/>
    <mergeCell ref="A10:F10"/>
  </mergeCells>
  <printOptions/>
  <pageMargins left="0.7" right="0.7" top="0.75" bottom="0.75" header="0.3" footer="0.3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Batakovic</dc:creator>
  <cp:keywords/>
  <dc:description/>
  <cp:lastModifiedBy>biljana.batakovic</cp:lastModifiedBy>
  <cp:lastPrinted>2014-03-31T09:30:15Z</cp:lastPrinted>
  <dcterms:created xsi:type="dcterms:W3CDTF">2013-07-21T09:34:55Z</dcterms:created>
  <dcterms:modified xsi:type="dcterms:W3CDTF">2014-04-07T07:01:33Z</dcterms:modified>
  <cp:category/>
  <cp:version/>
  <cp:contentType/>
  <cp:contentStatus/>
</cp:coreProperties>
</file>