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600" windowHeight="9480" activeTab="2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<sst xmlns="http://schemas.openxmlformats.org/spreadsheetml/2006/main" count="422" uniqueCount="360">
  <si>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</si>
  <si>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</si>
  <si>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</si>
  <si>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</si>
  <si>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</si>
  <si>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</si>
  <si>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</si>
  <si>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</si>
  <si>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</si>
  <si>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</si>
  <si>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</si>
  <si>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</si>
  <si>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</si>
  <si>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</si>
  <si>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</si>
  <si>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</si>
  <si>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</si>
  <si>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</si>
  <si>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</si>
  <si>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</si>
  <si>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</si>
  <si>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</si>
  <si>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</si>
  <si>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</si>
  <si>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</si>
  <si>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</si>
  <si>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</si>
  <si>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</si>
  <si>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</si>
  <si>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</si>
  <si>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</si>
  <si>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</si>
  <si>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</si>
  <si>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</si>
  <si>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</si>
  <si>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</si>
  <si>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</si>
  <si>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</si>
  <si>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</si>
  <si>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</si>
  <si>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</si>
  <si>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</si>
  <si>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</si>
  <si>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</si>
  <si>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</si>
  <si>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</si>
  <si>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</si>
  <si>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</si>
  <si>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</si>
  <si>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</si>
  <si>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</si>
  <si>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</si>
  <si>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</si>
  <si>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</si>
  <si>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</si>
  <si>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</si>
  <si>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</si>
  <si>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</si>
  <si>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</si>
  <si>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</si>
  <si>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</si>
  <si>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</si>
  <si>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</si>
  <si>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</si>
  <si>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</si>
  <si>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</si>
  <si>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</si>
  <si>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</si>
  <si>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</si>
  <si>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</si>
  <si>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</si>
  <si>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</si>
  <si>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</si>
  <si>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</si>
  <si>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</si>
  <si>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</si>
  <si>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</si>
  <si>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</si>
  <si>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</si>
  <si>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</si>
  <si>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</si>
  <si>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</si>
  <si>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</si>
  <si>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</si>
  <si>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</si>
  <si>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</si>
  <si>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</si>
  <si>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</si>
  <si>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</si>
  <si>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</si>
  <si>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</si>
  <si>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</si>
  <si>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</si>
  <si>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</si>
  <si>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</si>
  <si>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</si>
  <si>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</si>
  <si>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</si>
  <si>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</si>
  <si>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</si>
  <si>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</si>
  <si>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</si>
  <si>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</si>
  <si>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</si>
  <si>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</si>
  <si>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</si>
  <si>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</si>
  <si>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</si>
  <si>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</si>
  <si>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</si>
  <si>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</si>
  <si>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</si>
  <si>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</si>
  <si>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</si>
  <si>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</si>
  <si>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</si>
  <si>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</si>
  <si>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</si>
  <si>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</si>
  <si>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</si>
  <si>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</si>
  <si>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</si>
  <si>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</si>
  <si>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</si>
  <si>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</si>
  <si>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</si>
  <si>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</si>
  <si>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</si>
  <si>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</si>
  <si>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</si>
  <si>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</si>
  <si>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</si>
  <si>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</si>
  <si>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</si>
  <si>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</si>
  <si>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</si>
  <si>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</si>
  <si>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</si>
  <si>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</si>
  <si>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</si>
  <si>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</si>
  <si>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</si>
  <si>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</si>
  <si>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</si>
  <si>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</si>
  <si>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</si>
  <si>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</si>
  <si>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</si>
  <si>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</si>
  <si>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</si>
  <si>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</si>
  <si>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</si>
  <si>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</si>
  <si>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</si>
  <si>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</si>
  <si>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</si>
  <si>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</si>
  <si>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</si>
  <si>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</si>
  <si>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</si>
  <si>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</si>
  <si>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</si>
  <si>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</si>
  <si>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</si>
  <si>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</si>
  <si>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</si>
  <si>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</si>
  <si>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</si>
  <si>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</si>
  <si>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</si>
  <si>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</si>
  <si>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</si>
  <si>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</si>
  <si>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</si>
  <si>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</si>
  <si>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</si>
  <si>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</si>
  <si>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</si>
  <si>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</si>
  <si>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</si>
  <si>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</si>
  <si>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</si>
  <si>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</si>
  <si>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</si>
  <si>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</si>
  <si>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</si>
  <si>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</si>
  <si>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</si>
  <si>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</si>
  <si>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</si>
  <si>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</si>
  <si>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</si>
  <si>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</si>
  <si>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</si>
  <si>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</si>
  <si>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</si>
  <si>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</si>
  <si>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</si>
  <si>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</si>
  <si>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</si>
  <si>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</si>
  <si>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</si>
  <si>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</si>
  <si>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</si>
  <si>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</si>
  <si>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</si>
  <si>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</si>
  <si>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</si>
  <si>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</si>
  <si>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</si>
  <si>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</si>
  <si>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</si>
  <si>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</si>
  <si>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</si>
  <si>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</si>
  <si>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</si>
  <si>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</si>
  <si>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</si>
  <si>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</si>
  <si>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</si>
  <si>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</si>
  <si>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</si>
  <si>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</si>
  <si>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</si>
  <si>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</si>
  <si>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</si>
  <si>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</si>
  <si>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</si>
  <si>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</si>
  <si>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</si>
  <si>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</si>
  <si>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</si>
  <si>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</si>
  <si>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</si>
  <si>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</si>
  <si>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</si>
  <si>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</si>
  <si>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</si>
  <si>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</si>
  <si>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</si>
  <si>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</si>
  <si>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</si>
  <si>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</si>
  <si>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</si>
  <si>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</si>
  <si>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</si>
  <si>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</si>
  <si>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</si>
  <si>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</si>
  <si>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</si>
  <si>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</si>
  <si>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</si>
  <si>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</si>
  <si>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</si>
  <si>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</si>
  <si>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</si>
  <si>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</si>
  <si>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</si>
  <si>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</si>
  <si>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</si>
  <si>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</si>
  <si>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</si>
  <si>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</si>
  <si>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</si>
  <si>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</si>
  <si>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</si>
  <si>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</si>
  <si>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</si>
  <si>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</si>
  <si>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</si>
  <si>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</si>
  <si>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</si>
  <si>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</si>
  <si>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</si>
  <si>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</si>
  <si>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</si>
  <si>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</si>
  <si>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</si>
  <si>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</si>
  <si>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</si>
  <si>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</si>
  <si>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</si>
  <si>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</si>
  <si>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</si>
  <si>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</si>
  <si>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</si>
  <si>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</si>
  <si>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</si>
  <si>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</si>
  <si>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</si>
  <si>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</si>
  <si>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</si>
  <si>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</si>
  <si>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</si>
  <si>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</si>
  <si>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</si>
  <si>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</si>
  <si>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</si>
  <si>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</si>
  <si>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</si>
  <si>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</si>
  <si>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</si>
  <si>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</si>
  <si>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</si>
  <si>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</si>
  <si>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</si>
  <si>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</si>
  <si>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</si>
  <si>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</si>
  <si>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</si>
  <si>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</si>
  <si>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</si>
  <si>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</si>
  <si>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</si>
  <si>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</si>
  <si>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</si>
  <si>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</si>
  <si>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</si>
  <si>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</si>
  <si>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</si>
  <si>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</si>
  <si>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</si>
  <si>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</si>
  <si>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</si>
  <si>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</si>
  <si>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</si>
  <si>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</si>
  <si>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</si>
  <si>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</si>
  <si>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</si>
  <si>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</si>
  <si>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</si>
  <si>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</si>
  <si>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</si>
  <si>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</si>
  <si>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</si>
  <si>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</si>
  <si>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</si>
  <si>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</si>
  <si>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</si>
  <si>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</si>
  <si>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</si>
  <si>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</si>
  <si>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</si>
  <si>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</si>
  <si>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</si>
  <si>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</si>
  <si>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</si>
  <si>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</si>
  <si>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</si>
  <si>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</si>
  <si>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Maja Pavličić</t>
  </si>
  <si>
    <t>Datum, 19.07.2016</t>
  </si>
  <si>
    <t>od 01.01.2016  do  30.06.2016.</t>
  </si>
  <si>
    <t>od   01.01.2016 do  30.06.2016.</t>
  </si>
  <si>
    <t>od 01.01.2016  do 30.06.2016</t>
  </si>
  <si>
    <t>od 01.01.2015  do  30.06.2016</t>
  </si>
  <si>
    <t>Podgorici, 19.07.2016</t>
  </si>
  <si>
    <t>Lice odgovorno za sastavljanje bilansa: Biljana Vukčević</t>
  </si>
  <si>
    <t>Lice odgovorno za sastavljanje bilansa:  Biljana Vukčević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</si>
</sst>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SIT&quot;;\-#,##0\ &quot;SIT&quot;"/>
    <numFmt numFmtId="195" formatCode="#,##0\ &quot;SIT&quot;;[Red]\-#,##0\ &quot;SIT&quot;"/>
    <numFmt numFmtId="196" formatCode="#,##0.00\ &quot;SIT&quot;;\-#,##0.00\ &quot;SIT&quot;"/>
    <numFmt numFmtId="197" formatCode="#,##0.00\ &quot;SIT&quot;;[Red]\-#,##0.00\ &quot;SIT&quot;"/>
    <numFmt numFmtId="198" formatCode="_-* #,##0\ &quot;SIT&quot;_-;\-* #,##0\ &quot;SIT&quot;_-;_-* &quot;-&quot;\ &quot;SIT&quot;_-;_-@_-"/>
    <numFmt numFmtId="199" formatCode="_-* #,##0\ _S_I_T_-;\-* #,##0\ _S_I_T_-;_-* &quot;-&quot;\ _S_I_T_-;_-@_-"/>
    <numFmt numFmtId="200" formatCode="_-* #,##0.00\ &quot;SIT&quot;_-;\-* #,##0.00\ &quot;SIT&quot;_-;_-* &quot;-&quot;??\ &quot;SIT&quot;_-;_-@_-"/>
    <numFmt numFmtId="201" formatCode="_-* #,##0.00\ _S_I_T_-;\-* #,##0.00\ _S_I_T_-;_-* &quot;-&quot;??\ _S_I_T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91">
      <selection activeCell="A110" sqref="A110:B110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9" t="s">
        <v>348</v>
      </c>
      <c r="B1" s="59"/>
      <c r="C1" s="41"/>
      <c r="D1" s="41"/>
      <c r="E1" s="41"/>
    </row>
    <row r="2" spans="1:5" ht="15">
      <c r="A2" s="59" t="s">
        <v>344</v>
      </c>
      <c r="B2" s="59"/>
      <c r="C2" s="41"/>
      <c r="D2" s="41"/>
      <c r="E2" s="41"/>
    </row>
    <row r="3" spans="1:5" ht="15">
      <c r="A3" s="59" t="s">
        <v>346</v>
      </c>
      <c r="B3" s="59"/>
      <c r="C3" s="41"/>
      <c r="D3" s="41"/>
      <c r="E3" s="41"/>
    </row>
    <row r="4" spans="1:5" ht="15">
      <c r="A4" s="59" t="s">
        <v>347</v>
      </c>
      <c r="B4" s="59"/>
      <c r="C4" s="41"/>
      <c r="D4" s="41"/>
      <c r="E4" s="41"/>
    </row>
    <row r="5" spans="1:5" ht="15">
      <c r="A5" s="60" t="s">
        <v>178</v>
      </c>
      <c r="B5" s="60"/>
      <c r="C5" s="60"/>
      <c r="D5" s="60"/>
      <c r="E5" s="60"/>
    </row>
    <row r="6" spans="1:5" ht="15">
      <c r="A6" s="61" t="s">
        <v>353</v>
      </c>
      <c r="B6" s="61"/>
      <c r="C6" s="61"/>
      <c r="D6" s="61"/>
      <c r="E6" s="61"/>
    </row>
    <row r="7" spans="1:5" ht="15">
      <c r="A7" s="60" t="s">
        <v>58</v>
      </c>
      <c r="B7" s="60"/>
      <c r="C7" s="60"/>
      <c r="D7" s="60"/>
      <c r="E7" s="60"/>
    </row>
    <row r="8" spans="1:5" ht="15">
      <c r="A8" s="62" t="s">
        <v>59</v>
      </c>
      <c r="B8" s="62" t="s">
        <v>0</v>
      </c>
      <c r="C8" s="62" t="s">
        <v>329</v>
      </c>
      <c r="D8" s="62" t="s">
        <v>330</v>
      </c>
      <c r="E8" s="62"/>
    </row>
    <row r="9" spans="1:5" ht="15">
      <c r="A9" s="62"/>
      <c r="B9" s="62"/>
      <c r="C9" s="62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1</v>
      </c>
      <c r="D11" s="54">
        <f>++D12+D13+D14+D15</f>
        <v>5387.400000000001</v>
      </c>
      <c r="E11" s="54">
        <f>++E12+E13+E14+E15</f>
        <v>6452.030000000001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54">
        <v>8427.35</v>
      </c>
      <c r="E13" s="54">
        <v>8250.04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54">
        <v>-3039.95</v>
      </c>
      <c r="E15" s="54">
        <v>-1798.01</v>
      </c>
    </row>
    <row r="16" spans="1:5" ht="30">
      <c r="A16" s="10" t="s">
        <v>57</v>
      </c>
      <c r="B16" s="12" t="s">
        <v>66</v>
      </c>
      <c r="C16" s="58">
        <v>2</v>
      </c>
      <c r="D16" s="54">
        <f>SUM(D17:D21)</f>
        <v>804979.16</v>
      </c>
      <c r="E16" s="54">
        <f>SUM(E17:E21)</f>
        <v>824594.08</v>
      </c>
    </row>
    <row r="17" spans="1:5" ht="15">
      <c r="A17" s="10" t="s">
        <v>335</v>
      </c>
      <c r="B17" s="11" t="s">
        <v>67</v>
      </c>
      <c r="C17" s="37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37"/>
      <c r="D18" s="54">
        <v>148286.92</v>
      </c>
      <c r="E18" s="54">
        <v>145880.68</v>
      </c>
    </row>
    <row r="19" spans="1:5" ht="30">
      <c r="A19" s="10" t="s">
        <v>336</v>
      </c>
      <c r="B19" s="12" t="s">
        <v>70</v>
      </c>
      <c r="C19" s="37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37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37"/>
      <c r="D21" s="54">
        <v>-143307.76</v>
      </c>
      <c r="E21" s="54">
        <f>+-121286.6</f>
        <v>-121286.6</v>
      </c>
    </row>
    <row r="22" spans="1:5" ht="15">
      <c r="A22" s="10" t="s">
        <v>57</v>
      </c>
      <c r="B22" s="11" t="s">
        <v>74</v>
      </c>
      <c r="C22" s="58">
        <v>3</v>
      </c>
      <c r="D22" s="54">
        <f>++D23+D35</f>
        <v>32662794.130000003</v>
      </c>
      <c r="E22" s="54">
        <f>++E23+E35</f>
        <v>30792866.34</v>
      </c>
    </row>
    <row r="23" spans="1:5" ht="15">
      <c r="A23" s="10" t="s">
        <v>57</v>
      </c>
      <c r="B23" s="11" t="s">
        <v>75</v>
      </c>
      <c r="C23" s="37"/>
      <c r="D23" s="54">
        <f>SUM(D24:D34)</f>
        <v>32662794.130000003</v>
      </c>
      <c r="E23" s="54">
        <f>SUM(E24:E34)</f>
        <v>30792866.34</v>
      </c>
    </row>
    <row r="24" spans="1:5" ht="30">
      <c r="A24" s="13" t="s">
        <v>76</v>
      </c>
      <c r="B24" s="11" t="s">
        <v>77</v>
      </c>
      <c r="C24" s="37"/>
      <c r="D24" s="54">
        <v>32032353.61</v>
      </c>
      <c r="E24" s="54">
        <v>30202038.47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4">
        <v>95282.89</v>
      </c>
      <c r="E28" s="54">
        <v>98362.34</v>
      </c>
    </row>
    <row r="29" spans="1:5" ht="30">
      <c r="A29" s="13" t="s">
        <v>86</v>
      </c>
      <c r="B29" s="12" t="s">
        <v>87</v>
      </c>
      <c r="C29" s="37"/>
      <c r="D29" s="54">
        <v>54399.17</v>
      </c>
      <c r="E29" s="54">
        <v>55323.8</v>
      </c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54">
        <v>480758.46</v>
      </c>
      <c r="E33" s="54">
        <v>437141.73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54">
        <f>++D36+D37+D38</f>
        <v>0</v>
      </c>
      <c r="E35" s="54">
        <f>++E36+E37+E38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54">
        <f>SUM(D40:D42)</f>
        <v>700000</v>
      </c>
      <c r="E39" s="54">
        <f>SUM(E40:E42)</f>
        <v>880000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58">
        <v>4</v>
      </c>
      <c r="D41" s="54">
        <v>700000</v>
      </c>
      <c r="E41" s="54">
        <v>880000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58">
        <v>5</v>
      </c>
      <c r="D43" s="54">
        <f>++D44+D45+D52</f>
        <v>1299233.43</v>
      </c>
      <c r="E43" s="54">
        <f>++E44+E45+E52</f>
        <v>830216.7</v>
      </c>
    </row>
    <row r="44" spans="1:5" ht="15">
      <c r="A44" s="10">
        <v>11</v>
      </c>
      <c r="B44" s="11" t="s">
        <v>108</v>
      </c>
      <c r="C44" s="37"/>
      <c r="D44" s="54">
        <v>1136082.88</v>
      </c>
      <c r="E44" s="54">
        <v>640590.99</v>
      </c>
    </row>
    <row r="45" spans="1:5" ht="15">
      <c r="A45" s="10" t="s">
        <v>57</v>
      </c>
      <c r="B45" s="11" t="s">
        <v>109</v>
      </c>
      <c r="C45" s="37"/>
      <c r="D45" s="54">
        <f>SUM(D46:D51)</f>
        <v>163150.55</v>
      </c>
      <c r="E45" s="54">
        <f>SUM(E46:E51)</f>
        <v>189625.71</v>
      </c>
    </row>
    <row r="46" spans="1:5" ht="15">
      <c r="A46" s="10">
        <v>12</v>
      </c>
      <c r="B46" s="11" t="s">
        <v>110</v>
      </c>
      <c r="C46" s="37"/>
      <c r="D46" s="54">
        <v>162555.69</v>
      </c>
      <c r="E46" s="54">
        <v>189597.34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54">
        <v>0</v>
      </c>
      <c r="E49" s="54"/>
    </row>
    <row r="50" spans="1:5" ht="15">
      <c r="A50" s="10">
        <v>16</v>
      </c>
      <c r="B50" s="11" t="s">
        <v>114</v>
      </c>
      <c r="C50" s="37"/>
      <c r="D50" s="37"/>
      <c r="E50" s="37"/>
    </row>
    <row r="51" spans="1:5" ht="15">
      <c r="A51" s="10">
        <v>17</v>
      </c>
      <c r="B51" s="11" t="s">
        <v>115</v>
      </c>
      <c r="C51" s="37"/>
      <c r="D51" s="54">
        <v>594.86</v>
      </c>
      <c r="E51" s="54">
        <v>28.37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58">
        <v>6</v>
      </c>
      <c r="D53" s="54">
        <v>238357.58</v>
      </c>
      <c r="E53" s="54">
        <v>272896.15</v>
      </c>
    </row>
    <row r="54" spans="1:5" ht="15">
      <c r="A54" s="10" t="s">
        <v>57</v>
      </c>
      <c r="B54" s="11" t="s">
        <v>120</v>
      </c>
      <c r="C54" s="58">
        <v>7</v>
      </c>
      <c r="D54" s="54">
        <f>SUM(D55:D56)</f>
        <v>578557.58</v>
      </c>
      <c r="E54" s="54">
        <f>SUM(E55:E56)</f>
        <v>1054444.76</v>
      </c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54">
        <v>578557.58</v>
      </c>
      <c r="E56" s="54">
        <v>1054444.76</v>
      </c>
    </row>
    <row r="57" spans="1:5" ht="15">
      <c r="A57" s="10"/>
      <c r="B57" s="11" t="s">
        <v>123</v>
      </c>
      <c r="C57" s="37"/>
      <c r="D57" s="37"/>
      <c r="E57" s="37"/>
    </row>
    <row r="58" spans="1:5" ht="15">
      <c r="A58" s="10"/>
      <c r="B58" s="11" t="s">
        <v>124</v>
      </c>
      <c r="C58" s="37"/>
      <c r="D58" s="54">
        <f>++D57+D54+D53+D43+D39+D22+D16+D11</f>
        <v>36289309.279999994</v>
      </c>
      <c r="E58" s="54">
        <f>++E57+E54+E53+E43+E39+E22+E16+E11</f>
        <v>34661470.06</v>
      </c>
    </row>
    <row r="59" spans="1:5" ht="15">
      <c r="A59" s="63" t="s">
        <v>125</v>
      </c>
      <c r="B59" s="63"/>
      <c r="C59" s="63"/>
      <c r="D59" s="63"/>
      <c r="E59" s="63"/>
    </row>
    <row r="60" spans="1:5" ht="15">
      <c r="A60" s="62" t="s">
        <v>59</v>
      </c>
      <c r="B60" s="62" t="s">
        <v>0</v>
      </c>
      <c r="C60" s="62" t="s">
        <v>329</v>
      </c>
      <c r="D60" s="62" t="s">
        <v>330</v>
      </c>
      <c r="E60" s="62"/>
    </row>
    <row r="61" spans="1:5" ht="15">
      <c r="A61" s="62"/>
      <c r="B61" s="62"/>
      <c r="C61" s="62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8</v>
      </c>
      <c r="D63" s="54">
        <f>++D64+D65</f>
        <v>3000011.43</v>
      </c>
      <c r="E63" s="54">
        <f>++E64+E65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58">
        <v>8</v>
      </c>
      <c r="D66" s="54">
        <f>+D74+D75+D67+D68+D73</f>
        <v>8810454.93</v>
      </c>
      <c r="E66" s="54">
        <f>+E74+E75+E67+E68+E73</f>
        <v>8035254.59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54">
        <v>472985.91</v>
      </c>
      <c r="E74" s="54">
        <v>306920.27</v>
      </c>
    </row>
    <row r="75" spans="1:5" ht="15">
      <c r="A75" s="9" t="s">
        <v>57</v>
      </c>
      <c r="B75" s="11" t="s">
        <v>139</v>
      </c>
      <c r="C75" s="37"/>
      <c r="D75" s="54">
        <f>++D76+D77</f>
        <v>8337469.0200000005</v>
      </c>
      <c r="E75" s="54">
        <f>++E76+E77</f>
        <v>7728334.32</v>
      </c>
    </row>
    <row r="76" spans="1:5" ht="15">
      <c r="A76" s="9" t="s">
        <v>140</v>
      </c>
      <c r="B76" s="11" t="s">
        <v>141</v>
      </c>
      <c r="C76" s="37"/>
      <c r="D76" s="54">
        <v>7243334.32</v>
      </c>
      <c r="E76" s="54">
        <v>6269822.5</v>
      </c>
    </row>
    <row r="77" spans="1:5" ht="15">
      <c r="A77" s="9" t="s">
        <v>142</v>
      </c>
      <c r="B77" s="11" t="s">
        <v>143</v>
      </c>
      <c r="C77" s="37"/>
      <c r="D77" s="54">
        <v>1094134.7</v>
      </c>
      <c r="E77" s="54">
        <v>1458511.82</v>
      </c>
    </row>
    <row r="78" spans="1:5" ht="15">
      <c r="A78" s="9" t="s">
        <v>57</v>
      </c>
      <c r="B78" s="11" t="s">
        <v>144</v>
      </c>
      <c r="C78" s="58">
        <v>9</v>
      </c>
      <c r="D78" s="54">
        <f>++D79+D86+D91</f>
        <v>24036352.39</v>
      </c>
      <c r="E78" s="54">
        <f>++E79+E86+E91</f>
        <v>23026779.130000003</v>
      </c>
    </row>
    <row r="79" spans="1:5" ht="15">
      <c r="A79" s="9" t="s">
        <v>57</v>
      </c>
      <c r="B79" s="11" t="s">
        <v>145</v>
      </c>
      <c r="C79" s="37"/>
      <c r="D79" s="54">
        <f>SUM(D80:D85)</f>
        <v>571063.43</v>
      </c>
      <c r="E79" s="54">
        <f>SUM(E80:E85)</f>
        <v>675553.28</v>
      </c>
    </row>
    <row r="80" spans="1:5" ht="15">
      <c r="A80" s="9">
        <v>980</v>
      </c>
      <c r="B80" s="11" t="s">
        <v>146</v>
      </c>
      <c r="C80" s="37"/>
      <c r="D80" s="54">
        <v>179804.46</v>
      </c>
      <c r="E80" s="54">
        <v>208024.93</v>
      </c>
    </row>
    <row r="81" spans="1:5" ht="15">
      <c r="A81" s="9">
        <v>982</v>
      </c>
      <c r="B81" s="11" t="s">
        <v>147</v>
      </c>
      <c r="C81" s="37"/>
      <c r="D81" s="54">
        <v>218567.05</v>
      </c>
      <c r="E81" s="54">
        <v>294836.44</v>
      </c>
    </row>
    <row r="82" spans="1:5" ht="15">
      <c r="A82" s="9">
        <v>983</v>
      </c>
      <c r="B82" s="11" t="s">
        <v>148</v>
      </c>
      <c r="C82" s="37"/>
      <c r="D82" s="54">
        <v>172691.92</v>
      </c>
      <c r="E82" s="54">
        <v>172691.91</v>
      </c>
    </row>
    <row r="83" spans="1:5" ht="15">
      <c r="A83" s="9">
        <v>984</v>
      </c>
      <c r="B83" s="11" t="s">
        <v>149</v>
      </c>
      <c r="C83" s="37"/>
      <c r="D83" s="37"/>
      <c r="E83" s="37"/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54">
        <f>++D87+D90</f>
        <v>23465288.96</v>
      </c>
      <c r="E86" s="54">
        <f>SUM(E87:E90)</f>
        <v>22351225.85</v>
      </c>
    </row>
    <row r="87" spans="1:5" ht="15">
      <c r="A87" s="9">
        <v>970</v>
      </c>
      <c r="B87" s="11" t="s">
        <v>154</v>
      </c>
      <c r="C87" s="37"/>
      <c r="D87" s="54">
        <v>20887959.02</v>
      </c>
      <c r="E87" s="54">
        <v>19893640.89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54">
        <v>2577329.94</v>
      </c>
      <c r="E90" s="54">
        <v>2457584.96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37"/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58">
        <v>10</v>
      </c>
      <c r="D94" s="54">
        <f>++D95+D96+D97+D98+D99+D100+D101</f>
        <v>412299.03</v>
      </c>
      <c r="E94" s="54">
        <f>++E95+E96+E97+E98+E99+E100+E101</f>
        <v>554882.3</v>
      </c>
    </row>
    <row r="95" spans="1:5" ht="15">
      <c r="A95" s="9">
        <v>22</v>
      </c>
      <c r="B95" s="11" t="s">
        <v>162</v>
      </c>
      <c r="C95" s="37"/>
      <c r="D95" s="54">
        <v>328513.7</v>
      </c>
      <c r="E95" s="54">
        <v>287760.96</v>
      </c>
    </row>
    <row r="96" spans="1:5" ht="15">
      <c r="A96" s="9">
        <v>23</v>
      </c>
      <c r="B96" s="11" t="s">
        <v>163</v>
      </c>
      <c r="C96" s="37"/>
      <c r="D96" s="54">
        <v>60297.45</v>
      </c>
      <c r="E96" s="54">
        <v>81608.61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/>
      <c r="E99" s="54"/>
    </row>
    <row r="100" spans="1:5" ht="15">
      <c r="A100" s="9">
        <v>21</v>
      </c>
      <c r="B100" s="11" t="s">
        <v>167</v>
      </c>
      <c r="C100" s="37"/>
      <c r="D100" s="54">
        <v>17570.9</v>
      </c>
      <c r="E100" s="54">
        <v>17897.19</v>
      </c>
    </row>
    <row r="101" spans="1:5" ht="15">
      <c r="A101" s="9" t="s">
        <v>168</v>
      </c>
      <c r="B101" s="11" t="s">
        <v>169</v>
      </c>
      <c r="C101" s="58"/>
      <c r="D101" s="54">
        <v>5916.98</v>
      </c>
      <c r="E101" s="54">
        <v>167615.54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/>
      <c r="E106" s="37"/>
    </row>
    <row r="107" spans="1:5" ht="15">
      <c r="A107" s="9">
        <v>969</v>
      </c>
      <c r="B107" s="11" t="s">
        <v>176</v>
      </c>
      <c r="C107" s="58">
        <v>11</v>
      </c>
      <c r="D107" s="54">
        <v>30191.5</v>
      </c>
      <c r="E107" s="54">
        <v>44542.61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36289309.28</v>
      </c>
      <c r="E108" s="54">
        <f>++E107+E94+E78+E66+E63</f>
        <v>34661470.06</v>
      </c>
    </row>
    <row r="110" spans="1:2" ht="15">
      <c r="A110" s="59" t="s">
        <v>359</v>
      </c>
      <c r="B110" s="59"/>
    </row>
    <row r="111" spans="1:2" ht="15">
      <c r="A111" s="59" t="s">
        <v>350</v>
      </c>
      <c r="B111" s="59"/>
    </row>
    <row r="112" spans="1:2" ht="15">
      <c r="A112" s="40"/>
      <c r="B112" s="39"/>
    </row>
    <row r="113" spans="1:2" ht="15">
      <c r="A113" s="59" t="s">
        <v>345</v>
      </c>
      <c r="B113" s="59"/>
    </row>
    <row r="114" spans="1:2" ht="15">
      <c r="A114" s="59" t="s">
        <v>352</v>
      </c>
      <c r="B114" s="59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96">
      <selection activeCell="A119" sqref="A119:B119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6" t="s">
        <v>298</v>
      </c>
      <c r="B5" s="66"/>
      <c r="C5" s="66"/>
      <c r="D5" s="66"/>
      <c r="E5" s="66"/>
    </row>
    <row r="6" spans="1:5" ht="15">
      <c r="A6" s="67" t="s">
        <v>354</v>
      </c>
      <c r="B6" s="67"/>
      <c r="C6" s="67"/>
      <c r="D6" s="67"/>
      <c r="E6" s="67"/>
    </row>
    <row r="7" spans="1:5" ht="15">
      <c r="A7" s="68" t="s">
        <v>59</v>
      </c>
      <c r="B7" s="68"/>
      <c r="C7" s="68" t="s">
        <v>1</v>
      </c>
      <c r="D7" s="64" t="s">
        <v>2</v>
      </c>
      <c r="E7" s="64"/>
    </row>
    <row r="8" spans="1:5" ht="15">
      <c r="A8" s="68"/>
      <c r="B8" s="68"/>
      <c r="C8" s="68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2035969.4300000004</v>
      </c>
      <c r="E10" s="55">
        <f>++E11+E20</f>
        <v>4717926.23</v>
      </c>
    </row>
    <row r="11" spans="1:5" ht="15">
      <c r="A11" s="19"/>
      <c r="B11" s="20" t="s">
        <v>180</v>
      </c>
      <c r="C11" s="58">
        <v>12</v>
      </c>
      <c r="D11" s="55">
        <f>++D12+D17+D16+D19</f>
        <v>2025294.3900000004</v>
      </c>
      <c r="E11" s="55">
        <f>++E12+E17+E16+E19</f>
        <v>4697899.720000001</v>
      </c>
    </row>
    <row r="12" spans="1:5" ht="15">
      <c r="A12" s="19">
        <v>750</v>
      </c>
      <c r="B12" s="21" t="s">
        <v>181</v>
      </c>
      <c r="C12" s="38"/>
      <c r="D12" s="55">
        <v>2123406.12</v>
      </c>
      <c r="E12" s="55">
        <v>4978561.12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55">
        <v>-115628.91</v>
      </c>
      <c r="E16" s="55">
        <v>-282384.29</v>
      </c>
    </row>
    <row r="17" spans="1:5" ht="15">
      <c r="A17" s="19">
        <v>756</v>
      </c>
      <c r="B17" s="21" t="s">
        <v>186</v>
      </c>
      <c r="C17" s="38"/>
      <c r="D17" s="55">
        <v>28220.47</v>
      </c>
      <c r="E17" s="55">
        <v>334.66</v>
      </c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55">
        <v>-10703.29</v>
      </c>
      <c r="E19" s="55">
        <v>1388.23</v>
      </c>
    </row>
    <row r="20" spans="1:5" ht="15">
      <c r="A20" s="19"/>
      <c r="B20" s="20" t="s">
        <v>189</v>
      </c>
      <c r="C20" s="58">
        <v>13</v>
      </c>
      <c r="D20" s="55">
        <f>++D21+D24</f>
        <v>10675.039999999999</v>
      </c>
      <c r="E20" s="55">
        <f>++E21+E24</f>
        <v>20026.51</v>
      </c>
    </row>
    <row r="21" spans="1:5" ht="15">
      <c r="A21" s="19">
        <v>760</v>
      </c>
      <c r="B21" s="21" t="s">
        <v>190</v>
      </c>
      <c r="C21" s="38"/>
      <c r="D21" s="55">
        <v>7647.32</v>
      </c>
      <c r="E21" s="55">
        <v>16642.69</v>
      </c>
    </row>
    <row r="22" spans="1:5" ht="17.25" customHeight="1">
      <c r="A22" s="19">
        <v>764</v>
      </c>
      <c r="B22" s="21" t="s">
        <v>191</v>
      </c>
      <c r="C22" s="38"/>
      <c r="D22" s="38"/>
      <c r="E22" s="38"/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55">
        <v>3027.72</v>
      </c>
      <c r="E24" s="55">
        <v>3383.82</v>
      </c>
    </row>
    <row r="25" spans="1:5" ht="15.75" customHeight="1">
      <c r="A25" s="19"/>
      <c r="B25" s="20" t="s">
        <v>194</v>
      </c>
      <c r="C25" s="38"/>
      <c r="D25" s="55">
        <f>++D26+D37+D43</f>
        <v>1699526.56</v>
      </c>
      <c r="E25" s="55">
        <f>++E26+E37+E43</f>
        <v>4023044.9</v>
      </c>
    </row>
    <row r="26" spans="1:5" ht="17.25" customHeight="1">
      <c r="A26" s="19"/>
      <c r="B26" s="20" t="s">
        <v>195</v>
      </c>
      <c r="C26" s="58">
        <v>14</v>
      </c>
      <c r="D26" s="55">
        <f>SUM(D27:D36)</f>
        <v>559210.39</v>
      </c>
      <c r="E26" s="55">
        <f>SUM(E27:E36)</f>
        <v>1070315.2199999997</v>
      </c>
    </row>
    <row r="27" spans="1:5" ht="15.75" customHeight="1">
      <c r="A27" s="19">
        <v>400</v>
      </c>
      <c r="B27" s="21" t="s">
        <v>196</v>
      </c>
      <c r="C27" s="38"/>
      <c r="D27" s="55">
        <v>642260.98</v>
      </c>
      <c r="E27" s="55">
        <v>1147990.79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5">
        <v>-30616.49</v>
      </c>
      <c r="E31" s="55">
        <v>-45712.83</v>
      </c>
    </row>
    <row r="32" spans="1:5" ht="19.5" customHeight="1">
      <c r="A32" s="19">
        <v>405</v>
      </c>
      <c r="B32" s="21" t="s">
        <v>201</v>
      </c>
      <c r="C32" s="38"/>
      <c r="D32" s="55">
        <v>-76269.39</v>
      </c>
      <c r="E32" s="55">
        <v>24724.82</v>
      </c>
    </row>
    <row r="33" spans="1:5" ht="27.75" customHeight="1">
      <c r="A33" s="19">
        <v>406</v>
      </c>
      <c r="B33" s="21" t="s">
        <v>202</v>
      </c>
      <c r="C33" s="38"/>
      <c r="D33" s="55">
        <v>23835.28</v>
      </c>
      <c r="E33" s="55">
        <v>-10647.62</v>
      </c>
    </row>
    <row r="34" spans="1:5" ht="18.75" customHeight="1">
      <c r="A34" s="19">
        <v>407</v>
      </c>
      <c r="B34" s="21" t="s">
        <v>203</v>
      </c>
      <c r="C34" s="38"/>
      <c r="D34" s="55">
        <v>0.01</v>
      </c>
      <c r="E34" s="55">
        <v>-25634.1</v>
      </c>
    </row>
    <row r="35" spans="1:5" ht="28.5" customHeight="1">
      <c r="A35" s="19">
        <v>408</v>
      </c>
      <c r="B35" s="21" t="s">
        <v>204</v>
      </c>
      <c r="C35" s="38"/>
      <c r="D35" s="55">
        <v>0</v>
      </c>
      <c r="E35" s="55">
        <v>-20405.84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55">
        <f>SUM(D38:D42)</f>
        <v>1108887.23</v>
      </c>
      <c r="E37" s="55">
        <f>SUM(E38:E42)</f>
        <v>2902090.66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55">
        <v>1098296.73</v>
      </c>
      <c r="E39" s="55">
        <v>3134544.73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/>
      <c r="E41" s="38"/>
    </row>
    <row r="42" spans="1:5" ht="15.75" customHeight="1">
      <c r="A42" s="19">
        <v>418.419</v>
      </c>
      <c r="B42" s="21" t="s">
        <v>213</v>
      </c>
      <c r="C42" s="38"/>
      <c r="D42" s="55">
        <v>10590.5</v>
      </c>
      <c r="E42" s="55">
        <v>-232454.07</v>
      </c>
    </row>
    <row r="43" spans="1:5" ht="18" customHeight="1">
      <c r="A43" s="19"/>
      <c r="B43" s="20" t="s">
        <v>214</v>
      </c>
      <c r="C43" s="38"/>
      <c r="D43" s="55">
        <f>SUM(D44:D52)</f>
        <v>31428.94</v>
      </c>
      <c r="E43" s="55">
        <f>SUM(E44:E52)</f>
        <v>50639.020000000004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55">
        <v>25643.87</v>
      </c>
      <c r="E47" s="55">
        <v>46761.68</v>
      </c>
    </row>
    <row r="48" spans="1:5" ht="17.25" customHeight="1">
      <c r="A48" s="19">
        <v>424</v>
      </c>
      <c r="B48" s="21" t="s">
        <v>219</v>
      </c>
      <c r="C48" s="38"/>
      <c r="D48" s="55">
        <v>5522.05</v>
      </c>
      <c r="E48" s="55">
        <v>3027.72</v>
      </c>
    </row>
    <row r="49" spans="1:5" ht="16.5" customHeight="1">
      <c r="A49" s="19">
        <v>429</v>
      </c>
      <c r="B49" s="21" t="s">
        <v>220</v>
      </c>
      <c r="C49" s="38"/>
      <c r="D49" s="55">
        <v>263.02</v>
      </c>
      <c r="E49" s="55">
        <v>849.62</v>
      </c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55">
        <f>++D10-D25</f>
        <v>336442.87000000034</v>
      </c>
      <c r="E53" s="55">
        <f>++E10-E25</f>
        <v>694881.3300000005</v>
      </c>
    </row>
    <row r="54" spans="1:5" ht="19.5" customHeight="1">
      <c r="A54" s="19"/>
      <c r="B54" s="20" t="s">
        <v>225</v>
      </c>
      <c r="C54" s="58">
        <v>15</v>
      </c>
      <c r="D54" s="55">
        <f>++D55+D57+D58+D62+D67+D74-D75</f>
        <v>436063.49</v>
      </c>
      <c r="E54" s="55">
        <f>++E55+E57+E58+E62+E67+E74-E75</f>
        <v>815695.06</v>
      </c>
    </row>
    <row r="55" spans="1:5" ht="18.75" customHeight="1">
      <c r="A55" s="19"/>
      <c r="B55" s="20" t="s">
        <v>226</v>
      </c>
      <c r="C55" s="58"/>
      <c r="D55" s="55">
        <v>185142.15</v>
      </c>
      <c r="E55" s="55">
        <v>362731.45</v>
      </c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55">
        <v>23050.15</v>
      </c>
      <c r="E57" s="55">
        <v>44500.65</v>
      </c>
    </row>
    <row r="58" spans="1:5" ht="15">
      <c r="A58" s="18"/>
      <c r="B58" s="20" t="s">
        <v>229</v>
      </c>
      <c r="C58" s="38"/>
      <c r="D58" s="55">
        <f>++D59+D60+D61</f>
        <v>131247.48</v>
      </c>
      <c r="E58" s="55">
        <f>++E59+E60+E61</f>
        <v>253922.94</v>
      </c>
    </row>
    <row r="59" spans="1:5" ht="18" customHeight="1">
      <c r="A59" s="19"/>
      <c r="B59" s="21" t="s">
        <v>230</v>
      </c>
      <c r="C59" s="38"/>
      <c r="D59" s="55">
        <v>112213.28</v>
      </c>
      <c r="E59" s="55">
        <v>218189.87</v>
      </c>
    </row>
    <row r="60" spans="1:5" ht="15">
      <c r="A60" s="19"/>
      <c r="B60" s="21" t="s">
        <v>231</v>
      </c>
      <c r="C60" s="38"/>
      <c r="D60" s="55">
        <v>12351.66</v>
      </c>
      <c r="E60" s="55">
        <v>23458.32</v>
      </c>
    </row>
    <row r="61" spans="1:5" ht="15">
      <c r="A61" s="19"/>
      <c r="B61" s="21" t="s">
        <v>232</v>
      </c>
      <c r="C61" s="38"/>
      <c r="D61" s="55">
        <v>6682.54</v>
      </c>
      <c r="E61" s="55">
        <v>12274.75</v>
      </c>
    </row>
    <row r="62" spans="1:5" ht="15">
      <c r="A62" s="18"/>
      <c r="B62" s="20" t="s">
        <v>233</v>
      </c>
      <c r="C62" s="38"/>
      <c r="D62" s="55">
        <f>++D63+D64+D65+D66</f>
        <v>12760.160000000002</v>
      </c>
      <c r="E62" s="55">
        <f>++E63+E64+E65+E66</f>
        <v>23399.44</v>
      </c>
    </row>
    <row r="63" spans="1:5" ht="30">
      <c r="A63" s="19"/>
      <c r="B63" s="21" t="s">
        <v>234</v>
      </c>
      <c r="C63" s="38"/>
      <c r="D63" s="55">
        <v>2913.7</v>
      </c>
      <c r="E63" s="55">
        <v>7090.35</v>
      </c>
    </row>
    <row r="64" spans="1:5" ht="14.25" customHeight="1">
      <c r="A64" s="19"/>
      <c r="B64" s="21" t="s">
        <v>235</v>
      </c>
      <c r="C64" s="38"/>
      <c r="D64" s="55">
        <v>3864.67</v>
      </c>
      <c r="E64" s="55">
        <v>4060.88</v>
      </c>
    </row>
    <row r="65" spans="1:5" ht="15.75" customHeight="1">
      <c r="A65" s="19"/>
      <c r="B65" s="21" t="s">
        <v>236</v>
      </c>
      <c r="C65" s="38"/>
      <c r="D65" s="55">
        <v>4889.51</v>
      </c>
      <c r="E65" s="55">
        <v>10547.26</v>
      </c>
    </row>
    <row r="66" spans="1:5" ht="15">
      <c r="A66" s="19"/>
      <c r="B66" s="21" t="s">
        <v>237</v>
      </c>
      <c r="C66" s="38"/>
      <c r="D66" s="55">
        <v>1092.28</v>
      </c>
      <c r="E66" s="55">
        <v>1700.95</v>
      </c>
    </row>
    <row r="67" spans="1:5" ht="15">
      <c r="A67" s="18"/>
      <c r="B67" s="20" t="s">
        <v>238</v>
      </c>
      <c r="C67" s="38"/>
      <c r="D67" s="55">
        <f>++D68+D69+D70+D71+D72+D73</f>
        <v>106079.19</v>
      </c>
      <c r="E67" s="55">
        <f>++E68+E69+E70+E71+E72+E73</f>
        <v>229435.81</v>
      </c>
    </row>
    <row r="68" spans="1:5" ht="44.25" customHeight="1">
      <c r="A68" s="19"/>
      <c r="B68" s="21" t="s">
        <v>239</v>
      </c>
      <c r="C68" s="38"/>
      <c r="D68" s="55">
        <v>10062.18</v>
      </c>
      <c r="E68" s="55">
        <v>34447.61</v>
      </c>
    </row>
    <row r="69" spans="1:5" ht="15.75" customHeight="1">
      <c r="A69" s="19"/>
      <c r="B69" s="21" t="s">
        <v>240</v>
      </c>
      <c r="C69" s="3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38"/>
      <c r="D70" s="55">
        <v>14103.2</v>
      </c>
      <c r="E70" s="55">
        <v>32167.66</v>
      </c>
    </row>
    <row r="71" spans="1:5" ht="15.75" customHeight="1">
      <c r="A71" s="19"/>
      <c r="B71" s="21" t="s">
        <v>242</v>
      </c>
      <c r="C71" s="38"/>
      <c r="D71" s="55">
        <v>594.5</v>
      </c>
      <c r="E71" s="55">
        <v>695.15</v>
      </c>
    </row>
    <row r="72" spans="1:5" ht="15.75" customHeight="1">
      <c r="A72" s="19"/>
      <c r="B72" s="21" t="s">
        <v>243</v>
      </c>
      <c r="C72" s="38"/>
      <c r="D72" s="55">
        <v>32108.43</v>
      </c>
      <c r="E72" s="55">
        <v>55817.15</v>
      </c>
    </row>
    <row r="73" spans="1:5" ht="15.75" customHeight="1">
      <c r="A73" s="19"/>
      <c r="B73" s="21" t="s">
        <v>244</v>
      </c>
      <c r="C73" s="38"/>
      <c r="D73" s="55">
        <v>49210.88</v>
      </c>
      <c r="E73" s="55">
        <v>106308.24</v>
      </c>
    </row>
    <row r="74" spans="1:5" ht="15.75" customHeight="1">
      <c r="A74" s="19"/>
      <c r="B74" s="20" t="s">
        <v>245</v>
      </c>
      <c r="C74" s="38"/>
      <c r="D74" s="55">
        <v>9826.04</v>
      </c>
      <c r="E74" s="55">
        <v>13346.43</v>
      </c>
    </row>
    <row r="75" spans="1:5" ht="15.75" customHeight="1">
      <c r="A75" s="19">
        <v>706</v>
      </c>
      <c r="B75" s="20" t="s">
        <v>246</v>
      </c>
      <c r="C75" s="38"/>
      <c r="D75" s="55">
        <v>32041.68</v>
      </c>
      <c r="E75" s="55">
        <v>111641.66</v>
      </c>
    </row>
    <row r="76" spans="1:5" ht="15.75" customHeight="1">
      <c r="A76" s="19"/>
      <c r="B76" s="20" t="s">
        <v>247</v>
      </c>
      <c r="C76" s="38"/>
      <c r="D76" s="55">
        <f>++D53-D54</f>
        <v>-99620.61999999965</v>
      </c>
      <c r="E76" s="55">
        <f>++E53-E54</f>
        <v>-120813.72999999952</v>
      </c>
    </row>
    <row r="77" spans="1:5" ht="15.75" customHeight="1">
      <c r="A77" s="19"/>
      <c r="B77" s="20" t="s">
        <v>248</v>
      </c>
      <c r="C77" s="58">
        <v>16</v>
      </c>
      <c r="D77" s="55">
        <f>++D92+D109</f>
        <v>1193755.32</v>
      </c>
      <c r="E77" s="55">
        <f>++E92+E109</f>
        <v>1722027.58</v>
      </c>
    </row>
    <row r="78" spans="1:5" ht="31.5" customHeight="1">
      <c r="A78" s="19"/>
      <c r="B78" s="20" t="s">
        <v>249</v>
      </c>
      <c r="C78" s="38"/>
      <c r="D78" s="55">
        <f>+SUM(D79:D84)</f>
        <v>798081.8200000001</v>
      </c>
      <c r="E78" s="55">
        <f>+SUM(E79:E84)</f>
        <v>1004992.44</v>
      </c>
    </row>
    <row r="79" spans="1:5" ht="15.75" customHeight="1">
      <c r="A79" s="19">
        <v>770</v>
      </c>
      <c r="B79" s="21" t="s">
        <v>250</v>
      </c>
      <c r="C79" s="38"/>
      <c r="D79" s="55">
        <v>573414.79</v>
      </c>
      <c r="E79" s="55">
        <v>932647.97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55">
        <v>224667.03</v>
      </c>
      <c r="E81" s="55">
        <v>72344.47</v>
      </c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55">
        <f>SUM(D86:D91)</f>
        <v>42388.07</v>
      </c>
      <c r="E85" s="55">
        <f>SUM(E86:E91)</f>
        <v>37004.46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55">
        <v>42388.07</v>
      </c>
      <c r="E87" s="55">
        <v>37004.46</v>
      </c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5">
        <f>++D78-D85</f>
        <v>755693.7500000001</v>
      </c>
      <c r="E92" s="55">
        <f>++E78-E85</f>
        <v>967987.98</v>
      </c>
    </row>
    <row r="93" spans="1:5" ht="32.25" customHeight="1">
      <c r="A93" s="19"/>
      <c r="B93" s="20" t="s">
        <v>267</v>
      </c>
      <c r="C93" s="38"/>
      <c r="D93" s="55">
        <f>++D99+D100+D94+D95</f>
        <v>438979.98</v>
      </c>
      <c r="E93" s="55">
        <f>++E99+E100+E94+E95</f>
        <v>756483.19</v>
      </c>
    </row>
    <row r="94" spans="1:5" ht="17.25" customHeight="1">
      <c r="A94" s="19">
        <v>770</v>
      </c>
      <c r="B94" s="21" t="s">
        <v>268</v>
      </c>
      <c r="C94" s="38"/>
      <c r="D94" s="55">
        <v>324091.85</v>
      </c>
      <c r="E94" s="55">
        <v>605362.5</v>
      </c>
    </row>
    <row r="95" spans="1:5" ht="15.75" customHeight="1">
      <c r="A95" s="19">
        <v>772</v>
      </c>
      <c r="B95" s="21" t="s">
        <v>269</v>
      </c>
      <c r="C95" s="38"/>
      <c r="D95" s="55">
        <v>103826</v>
      </c>
      <c r="E95" s="55">
        <v>137448.55</v>
      </c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55">
        <v>2500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38"/>
      <c r="D100" s="55">
        <v>8562.13</v>
      </c>
      <c r="E100" s="55">
        <v>8872.14</v>
      </c>
    </row>
    <row r="101" spans="1:5" ht="37.5" customHeight="1">
      <c r="A101" s="19"/>
      <c r="B101" s="20" t="s">
        <v>278</v>
      </c>
      <c r="C101" s="38"/>
      <c r="D101" s="55">
        <f>++D105+D106</f>
        <v>918.41</v>
      </c>
      <c r="E101" s="55">
        <f>++E105+E106</f>
        <v>2443.59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55">
        <f>+-6.22</f>
        <v>-6.22</v>
      </c>
      <c r="E105" s="55">
        <v>594.32</v>
      </c>
    </row>
    <row r="106" spans="1:5" ht="31.5" customHeight="1">
      <c r="A106" s="22" t="s">
        <v>284</v>
      </c>
      <c r="B106" s="21" t="s">
        <v>285</v>
      </c>
      <c r="C106" s="38"/>
      <c r="D106" s="55">
        <v>924.63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55">
        <f>+D93-D101</f>
        <v>438061.57</v>
      </c>
      <c r="E109" s="55">
        <f>+E93-E101</f>
        <v>754039.6</v>
      </c>
    </row>
    <row r="110" spans="1:5" ht="32.25" customHeight="1">
      <c r="A110" s="19"/>
      <c r="B110" s="20" t="s">
        <v>289</v>
      </c>
      <c r="C110" s="38"/>
      <c r="D110" s="55">
        <f>++D76+D77</f>
        <v>1094134.7000000004</v>
      </c>
      <c r="E110" s="55">
        <f>++E76+E77</f>
        <v>1601213.8500000006</v>
      </c>
    </row>
    <row r="111" spans="1:5" ht="15.75" customHeight="1">
      <c r="A111" s="19"/>
      <c r="B111" s="20" t="s">
        <v>290</v>
      </c>
      <c r="C111" s="38"/>
      <c r="D111" s="55">
        <f>+D112</f>
        <v>0</v>
      </c>
      <c r="E111" s="55">
        <f>+E112</f>
        <v>142702.03</v>
      </c>
    </row>
    <row r="112" spans="1:5" ht="15.75" customHeight="1">
      <c r="A112" s="19">
        <v>820</v>
      </c>
      <c r="B112" s="21" t="s">
        <v>291</v>
      </c>
      <c r="C112" s="38"/>
      <c r="D112" s="55">
        <v>0</v>
      </c>
      <c r="E112" s="55">
        <v>142702.03</v>
      </c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55">
        <f>++D110-D112</f>
        <v>1094134.7000000004</v>
      </c>
      <c r="E114" s="55">
        <f>++E110-E112</f>
        <v>1458511.8200000005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59" t="s">
        <v>358</v>
      </c>
      <c r="B119" s="59"/>
      <c r="C119" s="65"/>
      <c r="D119" s="65"/>
      <c r="E119" s="44"/>
    </row>
    <row r="120" spans="1:2" ht="15">
      <c r="A120" s="59" t="s">
        <v>350</v>
      </c>
      <c r="B120" s="59" t="s">
        <v>351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352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115" zoomScaleNormal="115" zoomScalePageLayoutView="0" workbookViewId="0" topLeftCell="A1">
      <selection activeCell="A61" sqref="A61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1" t="s">
        <v>342</v>
      </c>
      <c r="B5" s="71"/>
      <c r="C5" s="71"/>
      <c r="D5" s="71"/>
      <c r="E5" s="71"/>
    </row>
    <row r="6" spans="1:5" ht="15">
      <c r="A6" s="72" t="s">
        <v>355</v>
      </c>
      <c r="B6" s="72"/>
      <c r="C6" s="72"/>
      <c r="D6" s="72"/>
      <c r="E6" s="72"/>
    </row>
    <row r="7" spans="1:5" ht="15">
      <c r="A7" s="68"/>
      <c r="B7" s="68" t="s">
        <v>0</v>
      </c>
      <c r="C7" s="69" t="s">
        <v>1</v>
      </c>
      <c r="D7" s="70" t="s">
        <v>2</v>
      </c>
      <c r="E7" s="70"/>
    </row>
    <row r="8" spans="1:5" ht="15">
      <c r="A8" s="68"/>
      <c r="B8" s="68"/>
      <c r="C8" s="69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>
        <v>17</v>
      </c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2150447.15</v>
      </c>
      <c r="E11" s="56">
        <v>4983215.91</v>
      </c>
    </row>
    <row r="12" spans="1:5" ht="17.25" customHeight="1">
      <c r="A12" s="31"/>
      <c r="B12" s="32" t="s">
        <v>8</v>
      </c>
      <c r="C12" s="46"/>
      <c r="D12" s="56">
        <f>+1042717.57+1107729.58</f>
        <v>2150447.15</v>
      </c>
      <c r="E12" s="56">
        <v>4976514.57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v>0</v>
      </c>
      <c r="E14" s="56">
        <v>6701.34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1326918.8199999998</v>
      </c>
      <c r="E16" s="56">
        <v>2260091.52</v>
      </c>
    </row>
    <row r="17" spans="1:5" ht="26.25">
      <c r="A17" s="19"/>
      <c r="B17" s="32" t="s">
        <v>13</v>
      </c>
      <c r="C17" s="46"/>
      <c r="D17" s="56">
        <f>+292003.3+321344.66</f>
        <v>613347.96</v>
      </c>
      <c r="E17" s="56">
        <v>1063517.35</v>
      </c>
    </row>
    <row r="18" spans="1:5" ht="26.25">
      <c r="A18" s="19"/>
      <c r="B18" s="32" t="s">
        <v>14</v>
      </c>
      <c r="C18" s="46"/>
      <c r="D18" s="56">
        <v>74275.68</v>
      </c>
      <c r="E18" s="56">
        <v>122665.22</v>
      </c>
    </row>
    <row r="19" spans="1:5" ht="26.25">
      <c r="A19" s="19"/>
      <c r="B19" s="32" t="s">
        <v>15</v>
      </c>
      <c r="C19" s="46"/>
      <c r="D19" s="56">
        <f>+52975.31+62061.6</f>
        <v>115036.91</v>
      </c>
      <c r="E19" s="56">
        <v>223803.2</v>
      </c>
    </row>
    <row r="20" spans="1:5" ht="15">
      <c r="A20" s="19"/>
      <c r="B20" s="32" t="s">
        <v>16</v>
      </c>
      <c r="C20" s="46"/>
      <c r="D20" s="56">
        <f>+142979.59+11751.02</f>
        <v>154730.61</v>
      </c>
      <c r="E20" s="56">
        <v>179881.70000000004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f>+100628.1+86886.69</f>
        <v>187514.79</v>
      </c>
      <c r="E22" s="56">
        <v>370282.51</v>
      </c>
    </row>
    <row r="23" spans="1:5" ht="15">
      <c r="A23" s="19"/>
      <c r="B23" s="32" t="s">
        <v>19</v>
      </c>
      <c r="C23" s="46"/>
      <c r="D23" s="56">
        <f>99564.36+6303.07+1579.04+177.31-D40+69150.76+6127.97+1480.96</f>
        <v>182012.86999999997</v>
      </c>
      <c r="E23" s="56">
        <v>299941.54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823528.3300000001</v>
      </c>
      <c r="E25" s="56">
        <v>2723124.39</v>
      </c>
    </row>
    <row r="26" spans="1:5" ht="15">
      <c r="A26" s="17" t="s">
        <v>22</v>
      </c>
      <c r="B26" s="27" t="s">
        <v>23</v>
      </c>
      <c r="C26" s="45">
        <v>18</v>
      </c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17426908.59</v>
      </c>
      <c r="E27" s="56">
        <v>11194740.95</v>
      </c>
    </row>
    <row r="28" spans="1:5" ht="15">
      <c r="A28" s="31"/>
      <c r="B28" s="30" t="s">
        <v>25</v>
      </c>
      <c r="C28" s="46"/>
      <c r="D28" s="56">
        <f>+11157010.94+5346913.19</f>
        <v>16503924.129999999</v>
      </c>
      <c r="E28" s="56">
        <v>2182302.46</v>
      </c>
    </row>
    <row r="29" spans="1:5" ht="15">
      <c r="A29" s="31"/>
      <c r="B29" s="30" t="s">
        <v>26</v>
      </c>
      <c r="C29" s="46"/>
      <c r="D29" s="56">
        <f>+380081.25+319436.25</f>
        <v>699517.5</v>
      </c>
      <c r="E29" s="56">
        <v>1621426.54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f>+1200+1300</f>
        <v>2500</v>
      </c>
      <c r="E31" s="56">
        <v>4800</v>
      </c>
    </row>
    <row r="32" spans="1:5" ht="15">
      <c r="A32" s="31"/>
      <c r="B32" s="32" t="s">
        <v>29</v>
      </c>
      <c r="C32" s="46"/>
      <c r="D32" s="56">
        <f>116.59+180000+34409.25+3214.5+12.12+3214.5</f>
        <v>220966.96</v>
      </c>
      <c r="E32" s="56">
        <v>7386211.95</v>
      </c>
    </row>
    <row r="33" spans="1:5" ht="15">
      <c r="A33" s="28">
        <v>2</v>
      </c>
      <c r="B33" s="29" t="s">
        <v>30</v>
      </c>
      <c r="C33" s="46"/>
      <c r="D33" s="56">
        <f>+SUM(D34:D41)</f>
        <v>17269945.03</v>
      </c>
      <c r="E33" s="56">
        <v>13114183.68</v>
      </c>
    </row>
    <row r="34" spans="1:5" ht="26.25">
      <c r="A34" s="31"/>
      <c r="B34" s="32" t="s">
        <v>31</v>
      </c>
      <c r="C34" s="46"/>
      <c r="D34" s="56">
        <f>+11945901.82+5321672.61</f>
        <v>17267574.43</v>
      </c>
      <c r="E34" s="56">
        <v>12359512.23</v>
      </c>
    </row>
    <row r="35" spans="1:5" ht="26.25">
      <c r="A35" s="31"/>
      <c r="B35" s="32" t="s">
        <v>32</v>
      </c>
      <c r="C35" s="46"/>
      <c r="D35" s="56">
        <v>0</v>
      </c>
      <c r="E35" s="56">
        <v>697949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>
        <f>+2193.29+177.31</f>
        <v>2370.6</v>
      </c>
      <c r="E40" s="56">
        <v>9722.45</v>
      </c>
    </row>
    <row r="41" spans="1:5" ht="15">
      <c r="A41" s="31"/>
      <c r="B41" s="32" t="s">
        <v>38</v>
      </c>
      <c r="C41" s="46"/>
      <c r="D41" s="56">
        <v>0</v>
      </c>
      <c r="E41" s="56">
        <v>47000</v>
      </c>
    </row>
    <row r="42" spans="1:5" ht="15">
      <c r="A42" s="28">
        <v>3</v>
      </c>
      <c r="B42" s="29" t="s">
        <v>39</v>
      </c>
      <c r="C42" s="46"/>
      <c r="D42" s="56">
        <f>++D27-D33</f>
        <v>156963.55999999866</v>
      </c>
      <c r="E42" s="56">
        <v>-1919442.7300000004</v>
      </c>
    </row>
    <row r="43" spans="1:5" ht="15">
      <c r="A43" s="17" t="s">
        <v>40</v>
      </c>
      <c r="B43" s="27" t="s">
        <v>41</v>
      </c>
      <c r="C43" s="45">
        <v>19</v>
      </c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++D53</f>
        <v>485000</v>
      </c>
      <c r="E49" s="56">
        <v>485000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v>485000</v>
      </c>
      <c r="E53" s="56">
        <v>485000</v>
      </c>
    </row>
    <row r="54" spans="1:5" ht="15">
      <c r="A54" s="28">
        <v>3</v>
      </c>
      <c r="B54" s="29" t="s">
        <v>52</v>
      </c>
      <c r="C54" s="46"/>
      <c r="D54" s="56">
        <f>+D44-D49</f>
        <v>-485000</v>
      </c>
      <c r="E54" s="56">
        <v>-485000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495491.88999999873</v>
      </c>
      <c r="E56" s="56">
        <v>318681.6599999997</v>
      </c>
    </row>
    <row r="57" spans="1:5" ht="15">
      <c r="A57" s="30"/>
      <c r="B57" s="30"/>
      <c r="C57" s="46"/>
      <c r="D57" s="56"/>
      <c r="E57" s="39"/>
    </row>
    <row r="58" spans="1:5" ht="15">
      <c r="A58" s="30"/>
      <c r="B58" s="34" t="s">
        <v>55</v>
      </c>
      <c r="C58" s="46"/>
      <c r="D58" s="56">
        <f>++D59+D11-D16+D27-D33+D44-D49</f>
        <v>1136082.8799999952</v>
      </c>
      <c r="E58" s="56">
        <v>640590.989999998</v>
      </c>
    </row>
    <row r="59" spans="1:5" ht="15">
      <c r="A59" s="30"/>
      <c r="B59" s="34" t="s">
        <v>56</v>
      </c>
      <c r="C59" s="46"/>
      <c r="D59" s="56">
        <f>++E58</f>
        <v>640590.989999998</v>
      </c>
      <c r="E59" s="56">
        <v>321909.329999999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358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357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6" sqref="A6:K6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6" t="s">
        <v>328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>
      <c r="A6" s="67" t="s">
        <v>356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907528.27</v>
      </c>
      <c r="F8" s="38"/>
      <c r="G8" s="38"/>
      <c r="H8" s="38"/>
      <c r="I8" s="38"/>
      <c r="J8" s="55">
        <v>6754822.499999999</v>
      </c>
      <c r="K8" s="55">
        <v>10662362.2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v>0</v>
      </c>
    </row>
    <row r="12" spans="1:11" ht="30">
      <c r="A12" s="21" t="s">
        <v>314</v>
      </c>
      <c r="B12" s="38"/>
      <c r="C12" s="38"/>
      <c r="D12" s="38"/>
      <c r="E12" s="55">
        <v>-600608</v>
      </c>
      <c r="F12" s="38"/>
      <c r="G12" s="38"/>
      <c r="H12" s="38"/>
      <c r="I12" s="38"/>
      <c r="J12" s="38"/>
      <c r="K12" s="55">
        <v>-600608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v>0</v>
      </c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5">
        <v>1458511.82</v>
      </c>
      <c r="K15" s="55">
        <f>++J15</f>
        <v>1458511.82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>
        <v>0</v>
      </c>
      <c r="K16" s="55"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-485000</v>
      </c>
      <c r="K17" s="55">
        <v>-485000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v>0</v>
      </c>
    </row>
    <row r="19" spans="1:11" ht="21.75" customHeight="1">
      <c r="A19" s="20" t="s">
        <v>321</v>
      </c>
      <c r="B19" s="55">
        <v>3000011.43</v>
      </c>
      <c r="C19" s="55">
        <v>0</v>
      </c>
      <c r="D19" s="55">
        <v>0</v>
      </c>
      <c r="E19" s="55">
        <v>306920.27</v>
      </c>
      <c r="F19" s="55">
        <v>0</v>
      </c>
      <c r="G19" s="55">
        <v>0</v>
      </c>
      <c r="H19" s="55">
        <v>0</v>
      </c>
      <c r="I19" s="55">
        <v>0</v>
      </c>
      <c r="J19" s="55">
        <f>++J17+J15+J8</f>
        <v>7728334.319999999</v>
      </c>
      <c r="K19" s="55">
        <f>++B19+E19+J19</f>
        <v>11035266.02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5">
        <f>++B19</f>
        <v>3000011.43</v>
      </c>
      <c r="C22" s="38"/>
      <c r="D22" s="38"/>
      <c r="E22" s="55">
        <f>++E19</f>
        <v>306920.27</v>
      </c>
      <c r="F22" s="38"/>
      <c r="G22" s="38"/>
      <c r="H22" s="38"/>
      <c r="I22" s="38"/>
      <c r="J22" s="55">
        <f>++J19</f>
        <v>7728334.319999999</v>
      </c>
      <c r="K22" s="55">
        <f>++J22+I22+H22+G22+F22+E22+D22+C22+B22</f>
        <v>11035266.02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 aca="true" t="shared" si="0" ref="K23:K28"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t="shared" si="0"/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0"/>
        <v>0</v>
      </c>
    </row>
    <row r="26" spans="1:11" ht="30">
      <c r="A26" s="21" t="s">
        <v>324</v>
      </c>
      <c r="B26" s="38"/>
      <c r="C26" s="38"/>
      <c r="D26" s="38"/>
      <c r="E26" s="55">
        <v>166065.64</v>
      </c>
      <c r="F26" s="38"/>
      <c r="G26" s="38"/>
      <c r="H26" s="38"/>
      <c r="I26" s="38"/>
      <c r="J26" s="38"/>
      <c r="K26" s="55">
        <f>++J26+I26+H26+G26+F26+E26+D26+C26+B26</f>
        <v>166065.64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0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38"/>
      <c r="K28" s="55">
        <f t="shared" si="0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1094134.7</v>
      </c>
      <c r="K29" s="55">
        <f>++J29+I29+H29+G29+F29+E29+D29+C29+B29</f>
        <v>1094134.7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/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-485000</v>
      </c>
      <c r="K31" s="55">
        <f>++J31+I31+H31+G31+F31+E31+D31+C31+B31</f>
        <v>-485000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>++J32+I32+H32+G32+F32+E32+D32+C32+B32</f>
        <v>0</v>
      </c>
    </row>
    <row r="33" spans="1:11" ht="18" customHeight="1">
      <c r="A33" s="20" t="s">
        <v>327</v>
      </c>
      <c r="B33" s="55">
        <f>+B22+B30+B32+B31+B29+B28+B27+B26+B25+B24+B23</f>
        <v>3000011.43</v>
      </c>
      <c r="C33" s="55">
        <f aca="true" t="shared" si="1" ref="C33:I33">+C22+C30+C32+C31+C29+C28+C27+C26+C25+C24+C23</f>
        <v>0</v>
      </c>
      <c r="D33" s="55">
        <f t="shared" si="1"/>
        <v>0</v>
      </c>
      <c r="E33" s="55">
        <f>+E22+E30+E32+E31+E29+E28+E27+E26+E25+E24+E23</f>
        <v>472985.91000000003</v>
      </c>
      <c r="F33" s="55">
        <f t="shared" si="1"/>
        <v>0</v>
      </c>
      <c r="G33" s="55">
        <f t="shared" si="1"/>
        <v>0</v>
      </c>
      <c r="H33" s="55">
        <f t="shared" si="1"/>
        <v>0</v>
      </c>
      <c r="I33" s="55">
        <f t="shared" si="1"/>
        <v>0</v>
      </c>
      <c r="J33" s="55">
        <f>+J22+J30+J32+J31+J29+J28+J27+J26+J25+J24+J23</f>
        <v>8337469.02</v>
      </c>
      <c r="K33" s="55">
        <f>++J33+I33+H33+G33+F33+E33+D33+C33+B33</f>
        <v>11810466.36</v>
      </c>
    </row>
    <row r="35" spans="1:3" ht="15">
      <c r="A35" s="59" t="s">
        <v>359</v>
      </c>
      <c r="B35" s="59"/>
      <c r="C35" s="39"/>
    </row>
    <row r="36" spans="1:3" ht="15">
      <c r="A36" s="53" t="s">
        <v>350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349</v>
      </c>
      <c r="B38" s="39"/>
      <c r="C38" s="39"/>
    </row>
    <row r="39" spans="1:3" ht="15">
      <c r="A39" s="39" t="s">
        <v>352</v>
      </c>
      <c r="B39" s="39"/>
      <c r="C39" s="39"/>
    </row>
  </sheetData>
  <sheetProtection password="DD00" sheet="1"/>
  <mergeCells count="3">
    <mergeCell ref="A5:K5"/>
    <mergeCell ref="A6:K6"/>
    <mergeCell ref="A35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Vukcevic, Biljana</cp:lastModifiedBy>
  <cp:lastPrinted>2016-07-20T13:11:14Z</cp:lastPrinted>
  <dcterms:created xsi:type="dcterms:W3CDTF">2012-02-03T11:53:42Z</dcterms:created>
  <dcterms:modified xsi:type="dcterms:W3CDTF">2016-07-20T13:12:04Z</dcterms:modified>
  <cp:category/>
  <cp:version/>
  <cp:contentType/>
  <cp:contentStatus/>
</cp:coreProperties>
</file>