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1"/>
  </bookViews>
  <sheets>
    <sheet name="Bilans stanja 30.09.2017" sheetId="1" r:id="rId1"/>
    <sheet name="Bulans uspjeha 30.09.2017" sheetId="2" r:id="rId2"/>
    <sheet name="Novcani tok 30.09.2017" sheetId="3" r:id="rId3"/>
    <sheet name="Promjene na kapitalu 30.09.2017" sheetId="4" r:id="rId4"/>
  </sheets>
  <externalReferences>
    <externalReference r:id="rId7"/>
    <externalReference r:id="rId8"/>
  </externalReferences>
  <definedNames>
    <definedName name="_xlnm.Print_Area" localSheetId="0">'Bilans stanja 30.09.2017'!$A$1:$E$114</definedName>
    <definedName name="_xlnm.Print_Area" localSheetId="1">'Bulans uspjeha 30.09.2017'!$A$1:$E$123</definedName>
    <definedName name="_xlnm.Print_Area" localSheetId="2">'Novcani tok 30.09.2017'!$A$1:$G$66</definedName>
    <definedName name="_xlnm.Print_Area" localSheetId="3">'Promjene na kapitalu 30.09.2017'!$A$1:$K$39</definedName>
  </definedNames>
  <calcPr fullCalcOnLoad="1"/>
</workbook>
</file>

<file path=xl/comments3.xml><?xml version="1.0" encoding="utf-8"?>
<comments xmlns="http://schemas.openxmlformats.org/spreadsheetml/2006/main">
  <authors>
    <author>Tamara Sinistaj</author>
  </authors>
  <commentList>
    <comment ref="F15" authorId="0">
      <text>
        <r>
          <rPr>
            <b/>
            <sz val="9"/>
            <rFont val="Tahoma"/>
            <family val="2"/>
          </rPr>
          <t>Tamara Sinistaj:</t>
        </r>
        <r>
          <rPr>
            <sz val="9"/>
            <rFont val="Tahoma"/>
            <family val="2"/>
          </rPr>
          <t xml:space="preserve">
oko 66hiljada prihod po reviziji Vrhovnog suda</t>
        </r>
      </text>
    </comment>
    <comment ref="F41" authorId="0">
      <text>
        <r>
          <rPr>
            <b/>
            <sz val="9"/>
            <rFont val="Tahoma"/>
            <family val="2"/>
          </rPr>
          <t>Tamara Sinistaj:</t>
        </r>
        <r>
          <rPr>
            <sz val="9"/>
            <rFont val="Tahoma"/>
            <family val="2"/>
          </rPr>
          <t xml:space="preserve">
pozajmice iz preventive</t>
        </r>
      </text>
    </comment>
  </commentList>
</comments>
</file>

<file path=xl/sharedStrings.xml><?xml version="1.0" encoding="utf-8"?>
<sst xmlns="http://schemas.openxmlformats.org/spreadsheetml/2006/main" count="428" uniqueCount="381">
  <si>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</si>
  <si>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</si>
  <si>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</si>
  <si>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</si>
  <si>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</si>
  <si>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</si>
  <si>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</si>
  <si>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</si>
  <si>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</si>
  <si>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</si>
  <si>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</si>
  <si>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</si>
  <si>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</si>
  <si>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</si>
  <si>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</si>
  <si>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</si>
  <si>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</si>
  <si>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</si>
  <si>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</si>
  <si>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</si>
  <si>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</si>
  <si>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</si>
  <si>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</si>
  <si>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</si>
  <si>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</si>
  <si>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</si>
  <si>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</si>
  <si>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</si>
  <si>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</si>
  <si>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</si>
  <si>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</si>
  <si>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</si>
  <si>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</si>
  <si>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</si>
  <si>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</si>
  <si>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</si>
  <si>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</si>
  <si>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</si>
  <si>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</si>
  <si>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</si>
  <si>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</si>
  <si>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</si>
  <si>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</si>
  <si>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</si>
  <si>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</si>
  <si>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</si>
  <si>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</si>
  <si>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</si>
  <si>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</si>
  <si>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</si>
  <si>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</si>
  <si>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</si>
  <si>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</si>
  <si>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</si>
  <si>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</si>
  <si>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</si>
  <si>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</si>
  <si>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</si>
  <si>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</si>
  <si>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</si>
  <si>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</si>
  <si>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</si>
  <si>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</si>
  <si>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</si>
  <si>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</si>
  <si>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</si>
  <si>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</si>
  <si>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</si>
  <si>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</si>
  <si>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</si>
  <si>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</si>
  <si>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</si>
  <si>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</si>
  <si>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</si>
  <si>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</si>
  <si>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</si>
  <si>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</si>
  <si>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</si>
  <si>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</si>
  <si>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</si>
  <si>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</si>
  <si>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</si>
  <si>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</si>
  <si>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</si>
  <si>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</si>
  <si>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</si>
  <si>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</si>
  <si>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</si>
  <si>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</si>
  <si>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</si>
  <si>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</si>
  <si>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</si>
  <si>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</si>
  <si>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</si>
  <si>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</si>
  <si>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</si>
  <si>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</si>
  <si>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</si>
  <si>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</si>
  <si>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</si>
  <si>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</si>
  <si>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</si>
  <si>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</si>
  <si>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</si>
  <si>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</si>
  <si>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</si>
  <si>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</si>
  <si>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</si>
  <si>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</si>
  <si>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</si>
  <si>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</si>
  <si>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</si>
  <si>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</si>
  <si>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</si>
  <si>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</si>
  <si>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</si>
  <si>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</si>
  <si>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</si>
  <si>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</si>
  <si>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</si>
  <si>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</si>
  <si>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</si>
  <si>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</si>
  <si>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</si>
  <si>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</si>
  <si>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</si>
  <si>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</si>
  <si>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</si>
  <si>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</si>
  <si>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</si>
  <si>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</si>
  <si>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</si>
  <si>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</si>
  <si>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</si>
  <si>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</si>
  <si>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</si>
  <si>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</si>
  <si>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</si>
  <si>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</si>
  <si>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</si>
  <si>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</si>
  <si>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</si>
  <si>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</si>
  <si>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</si>
  <si>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</si>
  <si>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</si>
  <si>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</si>
  <si>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</si>
  <si>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</si>
  <si>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</si>
  <si>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</si>
  <si>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</si>
  <si>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</si>
  <si>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</si>
  <si>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</si>
  <si>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</si>
  <si>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</si>
  <si>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</si>
  <si>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</si>
  <si>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</si>
  <si>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</si>
  <si>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</si>
  <si>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</si>
  <si>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</si>
  <si>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</si>
  <si>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</si>
  <si>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</si>
  <si>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</si>
  <si>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</si>
  <si>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</si>
  <si>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</si>
  <si>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</si>
  <si>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</si>
  <si>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</si>
  <si>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</si>
  <si>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</si>
  <si>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</si>
  <si>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</si>
  <si>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</si>
  <si>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</si>
  <si>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</si>
  <si>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</si>
  <si>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</si>
  <si>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</si>
  <si>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</si>
  <si>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</si>
  <si>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</si>
  <si>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</si>
  <si>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</si>
  <si>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</si>
  <si>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</si>
  <si>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</si>
  <si>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</si>
  <si>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</si>
  <si>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</si>
  <si>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</si>
  <si>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</si>
  <si>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</si>
  <si>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</si>
  <si>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</si>
  <si>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</si>
  <si>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</si>
  <si>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</si>
  <si>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</si>
  <si>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</si>
  <si>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</si>
  <si>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</si>
  <si>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</si>
  <si>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</si>
  <si>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</si>
  <si>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</si>
  <si>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</si>
  <si>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</si>
  <si>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</si>
  <si>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</si>
  <si>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</si>
  <si>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</si>
  <si>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</si>
  <si>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</si>
  <si>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</si>
  <si>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</si>
  <si>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</si>
  <si>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</si>
  <si>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</si>
  <si>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</si>
  <si>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</si>
  <si>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</si>
  <si>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</si>
  <si>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</si>
  <si>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</si>
  <si>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</si>
  <si>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</si>
  <si>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</si>
  <si>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</si>
  <si>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</si>
  <si>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</si>
  <si>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</si>
  <si>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</si>
  <si>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</si>
  <si>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</si>
  <si>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</si>
  <si>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</si>
  <si>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</si>
  <si>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</si>
  <si>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</si>
  <si>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</si>
  <si>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</si>
  <si>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</si>
  <si>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</si>
  <si>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</si>
  <si>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</si>
  <si>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</si>
  <si>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</si>
  <si>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</si>
  <si>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</si>
  <si>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</si>
  <si>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</si>
  <si>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</si>
  <si>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</si>
  <si>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</si>
  <si>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</si>
  <si>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</si>
  <si>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</si>
  <si>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</si>
  <si>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</si>
  <si>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</si>
  <si>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</si>
  <si>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</si>
  <si>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</si>
  <si>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</si>
  <si>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</si>
  <si>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</si>
  <si>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</si>
  <si>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</si>
  <si>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</si>
  <si>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</si>
  <si>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</si>
  <si>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</si>
  <si>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</si>
  <si>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</si>
  <si>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</si>
  <si>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</si>
  <si>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</si>
  <si>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</si>
  <si>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</si>
  <si>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</si>
  <si>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</si>
  <si>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</si>
  <si>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</si>
  <si>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</si>
  <si>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</si>
  <si>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</si>
  <si>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</si>
  <si>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</si>
  <si>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</si>
  <si>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</si>
  <si>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</si>
  <si>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</si>
  <si>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</si>
  <si>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</si>
  <si>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</si>
  <si>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</si>
  <si>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</si>
  <si>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</si>
  <si>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</si>
  <si>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</si>
  <si>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</si>
  <si>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</si>
  <si>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</si>
  <si>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</si>
  <si>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</si>
  <si>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</si>
  <si>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</si>
  <si>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</si>
  <si>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</si>
  <si>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</si>
  <si>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</si>
  <si>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</si>
  <si>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</si>
  <si>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</si>
  <si>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</si>
  <si>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</si>
  <si>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</si>
  <si>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</si>
  <si>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</si>
  <si>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</si>
  <si>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</si>
  <si>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</si>
  <si>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</si>
  <si>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</si>
  <si>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</si>
  <si>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</si>
  <si>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</si>
  <si>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</si>
  <si>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</si>
  <si>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</si>
  <si>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</si>
  <si>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</si>
  <si>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</si>
  <si>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</si>
  <si>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</si>
  <si>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</si>
  <si>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Sjedište: PODGORICA</t>
  </si>
  <si>
    <t>Vrsta osiguranja: NEZIVOTNO OSIGURANJE</t>
  </si>
  <si>
    <t>Šifra djelatnosti:  6512</t>
  </si>
  <si>
    <t>U PODGORICI</t>
  </si>
  <si>
    <t>Izvršni direktor: NEBOJSA  SCEKIC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</si>
  <si>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</si>
  <si>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</si>
  <si>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</si>
  <si>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</si>
  <si>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</si>
  <si>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</si>
  <si>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</si>
  <si>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</si>
  <si>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</si>
  <si>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 xml:space="preserve">Naziv društva za osiguranje: AKCIONARSKO DRUSTVO SAVA OSIGURANJE PODGORICA </t>
  </si>
  <si>
    <t>3</t>
  </si>
  <si>
    <t>4</t>
  </si>
  <si>
    <t>Izvršni direktor:        NEBOJŠA ŠĆEKIĆ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</si>
  <si>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</si>
  <si>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</si>
  <si>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r>
      <t xml:space="preserve">Naziv društva za osiguranje: </t>
    </r>
    <r>
      <rPr>
        <b/>
        <sz val="16"/>
        <color indexed="8"/>
        <rFont val="Calibri"/>
        <family val="2"/>
      </rPr>
      <t xml:space="preserve">AKCIONARSKO DRUSTVO  SAVA OSIGURANJE PODGORICA </t>
    </r>
  </si>
  <si>
    <r>
      <t>Sjedište:</t>
    </r>
    <r>
      <rPr>
        <b/>
        <sz val="16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</si>
  <si>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6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</si>
  <si>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6"/>
        <color indexed="8"/>
        <rFont val="Calibri"/>
        <family val="2"/>
      </rPr>
      <t>6512</t>
    </r>
  </si>
  <si>
    <t>27, 28,29</t>
  </si>
  <si>
    <t>od   01.01.2017   do   30.09.2017</t>
  </si>
  <si>
    <t>od   01.01.2017   do  30.09.2017</t>
  </si>
  <si>
    <t>od  01.01.2017  do  30.09.2017</t>
  </si>
  <si>
    <t>Stanje na dan 30.09 2017godine</t>
  </si>
  <si>
    <t>od   01.01.2017. do   30.09.2017.</t>
  </si>
  <si>
    <t>Lice odgovorno za sastavljanje bilansa:  VESNA CAKIĆ</t>
  </si>
  <si>
    <t>U Podgorici</t>
  </si>
  <si>
    <t>Datum: 18.10.2017.godine</t>
  </si>
  <si>
    <r>
      <t>731,736,737,</t>
    </r>
    <r>
      <rPr>
        <b/>
        <sz val="16"/>
        <rFont val="Calibri"/>
        <family val="2"/>
      </rPr>
      <t>738</t>
    </r>
    <r>
      <rPr>
        <sz val="16"/>
        <rFont val="Calibri"/>
        <family val="2"/>
      </rPr>
      <t>,739</t>
    </r>
  </si>
  <si>
    <r>
      <t>740,741,742,743</t>
    </r>
    <r>
      <rPr>
        <b/>
        <sz val="16"/>
        <rFont val="Calibri"/>
        <family val="2"/>
      </rPr>
      <t>,744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</si>
  <si>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</t>
    </r>
    <r>
      <rPr>
        <b/>
        <sz val="16"/>
        <rFont val="Calibri"/>
        <family val="2"/>
      </rPr>
      <t>745</t>
    </r>
    <r>
      <rPr>
        <sz val="16"/>
        <rFont val="Calibri"/>
        <family val="2"/>
      </rPr>
      <t>,746,</t>
    </r>
  </si>
  <si>
    <t>Datum, .18.10.2017</t>
  </si>
  <si>
    <t>Datum,18.10.2017</t>
  </si>
  <si>
    <t>Datum, 18.10.2017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</si>
</sst>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  <numFmt numFmtId="191" formatCode="_-* #,##0\ _€_-;\-* #,##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>
        <color indexed="63"/>
      </right>
      <top style="thin"/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3" fontId="24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5" fillId="33" borderId="10" xfId="0" applyNumberFormat="1" applyFont="1" applyFill="1" applyBorder="1" applyAlignment="1">
      <alignment/>
    </xf>
    <xf numFmtId="3" fontId="25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25" fillId="0" borderId="1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3" fontId="56" fillId="0" borderId="10" xfId="0" applyNumberFormat="1" applyFont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6" fillId="0" borderId="11" xfId="42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27" fillId="0" borderId="11" xfId="0" applyFont="1" applyBorder="1" applyAlignment="1" applyProtection="1">
      <alignment horizontal="center"/>
      <protection locked="0"/>
    </xf>
    <xf numFmtId="0" fontId="29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 applyProtection="1">
      <alignment/>
      <protection locked="0"/>
    </xf>
    <xf numFmtId="0" fontId="25" fillId="0" borderId="11" xfId="0" applyFont="1" applyBorder="1" applyAlignment="1">
      <alignment horizontal="right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30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Border="1" applyAlignment="1" applyProtection="1">
      <alignment/>
      <protection locked="0"/>
    </xf>
    <xf numFmtId="0" fontId="55" fillId="0" borderId="0" xfId="0" applyFont="1" applyAlignment="1">
      <alignment/>
    </xf>
    <xf numFmtId="43" fontId="25" fillId="0" borderId="0" xfId="42" applyFont="1" applyBorder="1" applyAlignment="1">
      <alignment/>
    </xf>
    <xf numFmtId="0" fontId="55" fillId="0" borderId="0" xfId="0" applyFont="1" applyAlignment="1" applyProtection="1">
      <alignment/>
      <protection locked="0"/>
    </xf>
    <xf numFmtId="0" fontId="55" fillId="0" borderId="0" xfId="0" applyFont="1" applyFill="1" applyAlignment="1">
      <alignment/>
    </xf>
    <xf numFmtId="0" fontId="24" fillId="0" borderId="0" xfId="0" applyFont="1" applyBorder="1" applyAlignment="1" applyProtection="1">
      <alignment/>
      <protection locked="0"/>
    </xf>
    <xf numFmtId="43" fontId="24" fillId="0" borderId="0" xfId="42" applyFont="1" applyBorder="1" applyAlignment="1">
      <alignment/>
    </xf>
    <xf numFmtId="0" fontId="57" fillId="0" borderId="0" xfId="0" applyFont="1" applyAlignment="1">
      <alignment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55" fillId="0" borderId="0" xfId="0" applyFont="1" applyAlignment="1" applyProtection="1">
      <alignment/>
      <protection locked="0"/>
    </xf>
    <xf numFmtId="43" fontId="55" fillId="0" borderId="0" xfId="42" applyFont="1" applyAlignment="1" applyProtection="1">
      <alignment/>
      <protection locked="0"/>
    </xf>
    <xf numFmtId="0" fontId="58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43" fontId="58" fillId="0" borderId="0" xfId="42" applyFont="1" applyAlignment="1">
      <alignment/>
    </xf>
    <xf numFmtId="0" fontId="59" fillId="0" borderId="0" xfId="0" applyFont="1" applyAlignment="1">
      <alignment horizontal="center"/>
    </xf>
    <xf numFmtId="43" fontId="59" fillId="0" borderId="0" xfId="42" applyFont="1" applyAlignment="1">
      <alignment horizontal="center"/>
    </xf>
    <xf numFmtId="0" fontId="59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4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5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3" fontId="6" fillId="35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3" fontId="5" fillId="36" borderId="10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 applyProtection="1">
      <alignment/>
      <protection locked="0"/>
    </xf>
    <xf numFmtId="43" fontId="58" fillId="0" borderId="0" xfId="42" applyFont="1" applyFill="1" applyAlignment="1">
      <alignment/>
    </xf>
    <xf numFmtId="0" fontId="60" fillId="0" borderId="0" xfId="0" applyFont="1" applyFill="1" applyAlignment="1">
      <alignment/>
    </xf>
    <xf numFmtId="43" fontId="58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 vertical="top"/>
    </xf>
    <xf numFmtId="43" fontId="58" fillId="0" borderId="0" xfId="42" applyFont="1" applyFill="1" applyBorder="1" applyAlignment="1">
      <alignment/>
    </xf>
    <xf numFmtId="43" fontId="64" fillId="0" borderId="0" xfId="42" applyFont="1" applyFill="1" applyAlignment="1">
      <alignment/>
    </xf>
    <xf numFmtId="4" fontId="58" fillId="0" borderId="0" xfId="0" applyNumberFormat="1" applyFont="1" applyFill="1" applyAlignment="1">
      <alignment/>
    </xf>
    <xf numFmtId="9" fontId="58" fillId="0" borderId="0" xfId="0" applyNumberFormat="1" applyFont="1" applyFill="1" applyAlignment="1">
      <alignment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1" xfId="0" applyFont="1" applyBorder="1" applyAlignment="1" applyProtection="1">
      <alignment/>
      <protection locked="0"/>
    </xf>
    <xf numFmtId="3" fontId="59" fillId="0" borderId="11" xfId="0" applyNumberFormat="1" applyFont="1" applyBorder="1" applyAlignment="1">
      <alignment/>
    </xf>
    <xf numFmtId="3" fontId="58" fillId="0" borderId="11" xfId="0" applyNumberFormat="1" applyFont="1" applyBorder="1" applyAlignment="1" applyProtection="1">
      <alignment/>
      <protection locked="0"/>
    </xf>
    <xf numFmtId="3" fontId="58" fillId="0" borderId="11" xfId="0" applyNumberFormat="1" applyFont="1" applyFill="1" applyBorder="1" applyAlignment="1" applyProtection="1">
      <alignment/>
      <protection locked="0"/>
    </xf>
    <xf numFmtId="0" fontId="58" fillId="0" borderId="11" xfId="0" applyFont="1" applyBorder="1" applyAlignment="1">
      <alignment wrapText="1"/>
    </xf>
    <xf numFmtId="3" fontId="59" fillId="0" borderId="11" xfId="0" applyNumberFormat="1" applyFont="1" applyFill="1" applyBorder="1" applyAlignment="1" applyProtection="1">
      <alignment/>
      <protection/>
    </xf>
    <xf numFmtId="3" fontId="59" fillId="0" borderId="11" xfId="0" applyNumberFormat="1" applyFont="1" applyBorder="1" applyAlignment="1" applyProtection="1">
      <alignment/>
      <protection/>
    </xf>
    <xf numFmtId="49" fontId="58" fillId="0" borderId="11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58" fillId="0" borderId="11" xfId="0" applyFont="1" applyFill="1" applyBorder="1" applyAlignment="1">
      <alignment wrapText="1"/>
    </xf>
    <xf numFmtId="0" fontId="58" fillId="0" borderId="11" xfId="0" applyFont="1" applyFill="1" applyBorder="1" applyAlignment="1" applyProtection="1">
      <alignment/>
      <protection locked="0"/>
    </xf>
    <xf numFmtId="3" fontId="59" fillId="0" borderId="11" xfId="0" applyNumberFormat="1" applyFont="1" applyFill="1" applyBorder="1" applyAlignment="1" applyProtection="1">
      <alignment/>
      <protection locked="0"/>
    </xf>
    <xf numFmtId="3" fontId="58" fillId="0" borderId="0" xfId="0" applyNumberFormat="1" applyFont="1" applyFill="1" applyAlignment="1">
      <alignment/>
    </xf>
    <xf numFmtId="3" fontId="58" fillId="0" borderId="0" xfId="0" applyNumberFormat="1" applyFont="1" applyAlignment="1">
      <alignment/>
    </xf>
    <xf numFmtId="43" fontId="58" fillId="0" borderId="0" xfId="42" applyFont="1" applyFill="1" applyAlignment="1">
      <alignment/>
    </xf>
    <xf numFmtId="0" fontId="58" fillId="0" borderId="11" xfId="0" applyFont="1" applyBorder="1" applyAlignment="1">
      <alignment vertical="center" wrapText="1"/>
    </xf>
    <xf numFmtId="0" fontId="58" fillId="0" borderId="11" xfId="0" applyFont="1" applyFill="1" applyBorder="1" applyAlignment="1">
      <alignment/>
    </xf>
    <xf numFmtId="0" fontId="58" fillId="0" borderId="11" xfId="0" applyFont="1" applyBorder="1" applyAlignment="1">
      <alignment horizontal="center" wrapText="1"/>
    </xf>
    <xf numFmtId="3" fontId="58" fillId="0" borderId="11" xfId="0" applyNumberFormat="1" applyFont="1" applyBorder="1" applyAlignment="1">
      <alignment horizontal="center"/>
    </xf>
    <xf numFmtId="0" fontId="58" fillId="36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43" fontId="58" fillId="0" borderId="0" xfId="42" applyFont="1" applyAlignment="1">
      <alignment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center"/>
    </xf>
    <xf numFmtId="3" fontId="6" fillId="35" borderId="10" xfId="42" applyNumberFormat="1" applyFont="1" applyFill="1" applyBorder="1" applyAlignment="1" applyProtection="1">
      <alignment/>
      <protection locked="0"/>
    </xf>
    <xf numFmtId="3" fontId="6" fillId="0" borderId="10" xfId="42" applyNumberFormat="1" applyFont="1" applyFill="1" applyBorder="1" applyAlignment="1" applyProtection="1">
      <alignment/>
      <protection locked="0"/>
    </xf>
    <xf numFmtId="3" fontId="5" fillId="35" borderId="10" xfId="42" applyNumberFormat="1" applyFont="1" applyFill="1" applyBorder="1" applyAlignment="1" applyProtection="1">
      <alignment/>
      <protection/>
    </xf>
    <xf numFmtId="3" fontId="5" fillId="0" borderId="10" xfId="42" applyNumberFormat="1" applyFont="1" applyFill="1" applyBorder="1" applyAlignment="1" applyProtection="1">
      <alignment/>
      <protection/>
    </xf>
    <xf numFmtId="3" fontId="6" fillId="36" borderId="10" xfId="42" applyNumberFormat="1" applyFont="1" applyFill="1" applyBorder="1" applyAlignment="1" applyProtection="1">
      <alignment/>
      <protection locked="0"/>
    </xf>
    <xf numFmtId="43" fontId="5" fillId="0" borderId="0" xfId="42" applyFont="1" applyBorder="1" applyAlignment="1" applyProtection="1">
      <alignment/>
      <protection/>
    </xf>
    <xf numFmtId="171" fontId="58" fillId="0" borderId="0" xfId="0" applyNumberFormat="1" applyFont="1" applyAlignment="1">
      <alignment/>
    </xf>
    <xf numFmtId="43" fontId="65" fillId="0" borderId="0" xfId="42" applyFont="1" applyAlignment="1">
      <alignment/>
    </xf>
    <xf numFmtId="187" fontId="58" fillId="0" borderId="0" xfId="0" applyNumberFormat="1" applyFont="1" applyAlignment="1">
      <alignment/>
    </xf>
    <xf numFmtId="43" fontId="59" fillId="0" borderId="0" xfId="42" applyFont="1" applyAlignment="1">
      <alignment/>
    </xf>
    <xf numFmtId="3" fontId="59" fillId="0" borderId="0" xfId="0" applyNumberFormat="1" applyFont="1" applyAlignment="1">
      <alignment/>
    </xf>
    <xf numFmtId="43" fontId="64" fillId="0" borderId="0" xfId="42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3" fontId="6" fillId="34" borderId="18" xfId="42" applyFont="1" applyFill="1" applyBorder="1" applyAlignment="1" applyProtection="1">
      <alignment/>
      <protection locked="0"/>
    </xf>
    <xf numFmtId="3" fontId="5" fillId="35" borderId="18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3" fontId="5" fillId="34" borderId="18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6" fillId="35" borderId="18" xfId="42" applyNumberFormat="1" applyFont="1" applyFill="1" applyBorder="1" applyAlignment="1" applyProtection="1">
      <alignment/>
      <protection locked="0"/>
    </xf>
    <xf numFmtId="3" fontId="6" fillId="0" borderId="18" xfId="42" applyNumberFormat="1" applyFont="1" applyFill="1" applyBorder="1" applyAlignment="1" applyProtection="1">
      <alignment/>
      <protection locked="0"/>
    </xf>
    <xf numFmtId="3" fontId="5" fillId="35" borderId="18" xfId="42" applyNumberFormat="1" applyFont="1" applyFill="1" applyBorder="1" applyAlignment="1" applyProtection="1">
      <alignment/>
      <protection/>
    </xf>
    <xf numFmtId="3" fontId="5" fillId="0" borderId="18" xfId="42" applyNumberFormat="1" applyFont="1" applyFill="1" applyBorder="1" applyAlignment="1" applyProtection="1">
      <alignment/>
      <protection/>
    </xf>
    <xf numFmtId="3" fontId="6" fillId="36" borderId="18" xfId="42" applyNumberFormat="1" applyFont="1" applyFill="1" applyBorder="1" applyAlignment="1" applyProtection="1">
      <alignment/>
      <protection locked="0"/>
    </xf>
    <xf numFmtId="3" fontId="5" fillId="35" borderId="18" xfId="0" applyNumberFormat="1" applyFont="1" applyFill="1" applyBorder="1" applyAlignment="1" applyProtection="1">
      <alignment/>
      <protection/>
    </xf>
    <xf numFmtId="3" fontId="5" fillId="36" borderId="18" xfId="0" applyNumberFormat="1" applyFont="1" applyFill="1" applyBorder="1" applyAlignment="1" applyProtection="1">
      <alignment/>
      <protection/>
    </xf>
    <xf numFmtId="3" fontId="6" fillId="35" borderId="18" xfId="0" applyNumberFormat="1" applyFont="1" applyFill="1" applyBorder="1" applyAlignment="1" applyProtection="1">
      <alignment/>
      <protection locked="0"/>
    </xf>
    <xf numFmtId="3" fontId="5" fillId="34" borderId="18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3" fontId="24" fillId="0" borderId="10" xfId="42" applyFont="1" applyBorder="1" applyAlignment="1" applyProtection="1">
      <alignment/>
      <protection/>
    </xf>
    <xf numFmtId="0" fontId="24" fillId="0" borderId="11" xfId="0" applyFont="1" applyBorder="1" applyAlignment="1">
      <alignment horizontal="center" wrapText="1"/>
    </xf>
    <xf numFmtId="0" fontId="58" fillId="0" borderId="0" xfId="0" applyFont="1" applyAlignment="1" applyProtection="1">
      <alignment horizontal="center"/>
      <protection locked="0"/>
    </xf>
    <xf numFmtId="43" fontId="27" fillId="0" borderId="11" xfId="42" applyFont="1" applyBorder="1" applyAlignment="1">
      <alignment horizontal="center"/>
    </xf>
    <xf numFmtId="43" fontId="28" fillId="0" borderId="11" xfId="42" applyFont="1" applyFill="1" applyBorder="1" applyAlignment="1" applyProtection="1">
      <alignment/>
      <protection/>
    </xf>
    <xf numFmtId="43" fontId="31" fillId="0" borderId="11" xfId="42" applyFont="1" applyFill="1" applyBorder="1" applyAlignment="1" applyProtection="1">
      <alignment/>
      <protection/>
    </xf>
    <xf numFmtId="43" fontId="3" fillId="0" borderId="11" xfId="42" applyFont="1" applyFill="1" applyBorder="1" applyAlignment="1" applyProtection="1">
      <alignment horizontal="right" vertical="center"/>
      <protection/>
    </xf>
    <xf numFmtId="43" fontId="31" fillId="0" borderId="11" xfId="42" applyFont="1" applyFill="1" applyBorder="1" applyAlignment="1" applyProtection="1">
      <alignment/>
      <protection locked="0"/>
    </xf>
    <xf numFmtId="43" fontId="28" fillId="0" borderId="11" xfId="42" applyFont="1" applyBorder="1" applyAlignment="1" applyProtection="1">
      <alignment/>
      <protection/>
    </xf>
    <xf numFmtId="43" fontId="31" fillId="0" borderId="11" xfId="42" applyFont="1" applyBorder="1" applyAlignment="1" applyProtection="1">
      <alignment/>
      <protection locked="0"/>
    </xf>
    <xf numFmtId="43" fontId="31" fillId="0" borderId="11" xfId="42" applyFont="1" applyFill="1" applyBorder="1" applyAlignment="1" applyProtection="1">
      <alignment horizontal="right"/>
      <protection locked="0"/>
    </xf>
    <xf numFmtId="43" fontId="31" fillId="0" borderId="11" xfId="42" applyFont="1" applyBorder="1" applyAlignment="1" applyProtection="1">
      <alignment/>
      <protection locked="0"/>
    </xf>
    <xf numFmtId="43" fontId="28" fillId="0" borderId="11" xfId="42" applyFont="1" applyBorder="1" applyAlignment="1" applyProtection="1">
      <alignment/>
      <protection/>
    </xf>
    <xf numFmtId="43" fontId="31" fillId="0" borderId="11" xfId="42" applyFont="1" applyBorder="1" applyAlignment="1" applyProtection="1">
      <alignment/>
      <protection/>
    </xf>
    <xf numFmtId="43" fontId="55" fillId="0" borderId="0" xfId="42" applyFont="1" applyAlignment="1">
      <alignment/>
    </xf>
    <xf numFmtId="43" fontId="66" fillId="0" borderId="0" xfId="42" applyFont="1" applyAlignment="1">
      <alignment/>
    </xf>
    <xf numFmtId="0" fontId="28" fillId="0" borderId="20" xfId="0" applyFont="1" applyFill="1" applyBorder="1" applyAlignment="1" applyProtection="1">
      <alignment/>
      <protection locked="0"/>
    </xf>
    <xf numFmtId="3" fontId="58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8" fillId="0" borderId="0" xfId="0" applyFont="1" applyAlignment="1" applyProtection="1">
      <alignment horizontal="left"/>
      <protection locked="0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Alignment="1" applyProtection="1">
      <alignment horizontal="center"/>
      <protection/>
    </xf>
    <xf numFmtId="0" fontId="58" fillId="0" borderId="11" xfId="0" applyFont="1" applyBorder="1" applyAlignment="1">
      <alignment horizontal="center"/>
    </xf>
    <xf numFmtId="0" fontId="59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 locked="0"/>
    </xf>
    <xf numFmtId="43" fontId="28" fillId="0" borderId="11" xfId="42" applyFont="1" applyBorder="1" applyAlignment="1">
      <alignment horizontal="center" wrapText="1"/>
    </xf>
    <xf numFmtId="43" fontId="40" fillId="0" borderId="20" xfId="42" applyFont="1" applyBorder="1" applyAlignment="1">
      <alignment horizontal="center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 applyProtection="1">
      <alignment horizontal="center"/>
      <protection locked="0"/>
    </xf>
    <xf numFmtId="0" fontId="2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%20novcanih%20tokova%202017%202016%20januar-septemb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marasinistaj\Documents\SA%20DESKTOPA\2017\DU&#352;ANKA\CASH%20FLOW%202017%202016%202015\JUN\CASH%20FLOW%20%202017%202016%20januar-ju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rekapitulacija"/>
      <sheetName val="MJESEČNI cash flow  2017 2016"/>
      <sheetName val="Novcani tok 30.09.2017"/>
      <sheetName val="bb II Q"/>
      <sheetName val="bb III Q"/>
    </sheetNames>
    <sheetDataSet>
      <sheetData sheetId="1">
        <row r="5">
          <cell r="AO5">
            <v>9516533.68</v>
          </cell>
        </row>
        <row r="6">
          <cell r="AO6">
            <v>6578.03</v>
          </cell>
        </row>
        <row r="7">
          <cell r="AO7">
            <v>240465.42</v>
          </cell>
        </row>
        <row r="8">
          <cell r="AO8">
            <v>3590724.5300000003</v>
          </cell>
        </row>
        <row r="9">
          <cell r="AO9">
            <v>9083.03</v>
          </cell>
        </row>
        <row r="10">
          <cell r="AO10">
            <v>30245.130000000005</v>
          </cell>
        </row>
        <row r="11">
          <cell r="AO11">
            <v>64002.08</v>
          </cell>
        </row>
        <row r="12">
          <cell r="AO12">
            <v>185203.85</v>
          </cell>
        </row>
        <row r="14">
          <cell r="AO14">
            <v>150085.01</v>
          </cell>
        </row>
        <row r="15">
          <cell r="AO15">
            <v>92470.72999999998</v>
          </cell>
        </row>
        <row r="16">
          <cell r="AO16">
            <v>-3186782.66</v>
          </cell>
        </row>
        <row r="17">
          <cell r="AO17">
            <v>-1029112.5199999999</v>
          </cell>
        </row>
        <row r="18">
          <cell r="AO18">
            <v>-125935.55</v>
          </cell>
        </row>
        <row r="19">
          <cell r="AO19">
            <v>-22564.84</v>
          </cell>
        </row>
        <row r="20">
          <cell r="AO20">
            <v>-1790599.57</v>
          </cell>
        </row>
        <row r="21">
          <cell r="AO21">
            <v>-715830.19</v>
          </cell>
        </row>
        <row r="22">
          <cell r="AO22">
            <v>-162348.83</v>
          </cell>
        </row>
        <row r="23">
          <cell r="AO23">
            <v>-85827.68</v>
          </cell>
        </row>
        <row r="24">
          <cell r="AO24">
            <v>-489606.91</v>
          </cell>
        </row>
        <row r="25">
          <cell r="AO25">
            <v>0</v>
          </cell>
        </row>
        <row r="26">
          <cell r="AO26">
            <v>-5608.8</v>
          </cell>
        </row>
        <row r="27">
          <cell r="AO27">
            <v>-78431.51000000002</v>
          </cell>
        </row>
        <row r="28">
          <cell r="AO28">
            <v>-316271.42000000004</v>
          </cell>
        </row>
        <row r="29">
          <cell r="AO29">
            <v>-13421.289999999997</v>
          </cell>
        </row>
        <row r="30">
          <cell r="AO30">
            <v>-98347.07</v>
          </cell>
        </row>
        <row r="31">
          <cell r="AO31">
            <v>-3470767.78</v>
          </cell>
        </row>
        <row r="32">
          <cell r="AO32">
            <v>-1011708.2099999998</v>
          </cell>
        </row>
        <row r="33">
          <cell r="AO33">
            <v>-88740</v>
          </cell>
        </row>
        <row r="34">
          <cell r="AO34">
            <v>-67000</v>
          </cell>
        </row>
        <row r="38">
          <cell r="AO38">
            <v>972442.79</v>
          </cell>
        </row>
        <row r="39">
          <cell r="AO39">
            <v>685415.5299999999</v>
          </cell>
        </row>
        <row r="40">
          <cell r="AO40">
            <v>5163.7</v>
          </cell>
        </row>
        <row r="41">
          <cell r="AO41">
            <v>1883.28</v>
          </cell>
        </row>
        <row r="42">
          <cell r="AO42">
            <v>14003.25</v>
          </cell>
        </row>
        <row r="43">
          <cell r="AO43">
            <v>-334676.23</v>
          </cell>
        </row>
        <row r="45">
          <cell r="AO45">
            <v>-1446000</v>
          </cell>
        </row>
        <row r="46">
          <cell r="AO46">
            <v>-67473.75</v>
          </cell>
        </row>
        <row r="47">
          <cell r="AO47">
            <v>-41500</v>
          </cell>
        </row>
        <row r="53">
          <cell r="AO53">
            <v>-334.09</v>
          </cell>
        </row>
        <row r="55">
          <cell r="AO55">
            <v>-1100000</v>
          </cell>
        </row>
      </sheetData>
      <sheetData sheetId="4">
        <row r="39">
          <cell r="AI39">
            <v>286625.76000000007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rekapitulacija"/>
      <sheetName val="PO MJESECIMA 2017 2016"/>
      <sheetName val="BB IIQ"/>
      <sheetName val="Novcani tok 30.06.2017"/>
    </sheetNames>
    <sheetDataSet>
      <sheetData sheetId="1">
        <row r="51">
          <cell r="AO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87">
      <selection activeCell="B102" sqref="B102"/>
    </sheetView>
  </sheetViews>
  <sheetFormatPr defaultColWidth="39.7109375" defaultRowHeight="15"/>
  <cols>
    <col min="1" max="1" width="39.7109375" style="140" customWidth="1"/>
    <col min="2" max="2" width="84.421875" style="109" bestFit="1" customWidth="1"/>
    <col min="3" max="3" width="14.421875" style="109" hidden="1" customWidth="1"/>
    <col min="4" max="4" width="27.140625" style="109" customWidth="1"/>
    <col min="5" max="5" width="25.57421875" style="109" customWidth="1"/>
    <col min="6" max="6" width="39.7109375" style="109" customWidth="1"/>
    <col min="7" max="10" width="39.7109375" style="110" customWidth="1"/>
    <col min="11" max="16384" width="39.7109375" style="109" customWidth="1"/>
  </cols>
  <sheetData>
    <row r="1" spans="1:5" ht="21">
      <c r="A1" s="190" t="s">
        <v>362</v>
      </c>
      <c r="B1" s="190"/>
      <c r="C1" s="108"/>
      <c r="D1" s="108"/>
      <c r="E1" s="108"/>
    </row>
    <row r="2" spans="1:5" ht="21">
      <c r="A2" s="190" t="s">
        <v>363</v>
      </c>
      <c r="B2" s="190"/>
      <c r="C2" s="108"/>
      <c r="D2" s="108"/>
      <c r="E2" s="108"/>
    </row>
    <row r="3" spans="1:5" ht="21">
      <c r="A3" s="190" t="s">
        <v>364</v>
      </c>
      <c r="B3" s="190"/>
      <c r="C3" s="108"/>
      <c r="D3" s="108"/>
      <c r="E3" s="108"/>
    </row>
    <row r="4" spans="1:5" ht="21">
      <c r="A4" s="190" t="s">
        <v>365</v>
      </c>
      <c r="B4" s="190"/>
      <c r="C4" s="108"/>
      <c r="D4" s="108"/>
      <c r="E4" s="108"/>
    </row>
    <row r="5" spans="1:5" ht="21">
      <c r="A5" s="194" t="s">
        <v>177</v>
      </c>
      <c r="B5" s="194"/>
      <c r="C5" s="194"/>
      <c r="D5" s="194"/>
      <c r="E5" s="194"/>
    </row>
    <row r="6" spans="1:5" ht="21">
      <c r="A6" s="195" t="s">
        <v>368</v>
      </c>
      <c r="B6" s="195"/>
      <c r="C6" s="195"/>
      <c r="D6" s="195"/>
      <c r="E6" s="195"/>
    </row>
    <row r="7" spans="1:5" ht="21">
      <c r="A7" s="192" t="s">
        <v>58</v>
      </c>
      <c r="B7" s="192"/>
      <c r="C7" s="192"/>
      <c r="D7" s="192"/>
      <c r="E7" s="192"/>
    </row>
    <row r="8" spans="1:5" ht="15" customHeight="1">
      <c r="A8" s="191" t="s">
        <v>59</v>
      </c>
      <c r="B8" s="191" t="s">
        <v>0</v>
      </c>
      <c r="C8" s="191" t="s">
        <v>323</v>
      </c>
      <c r="D8" s="191" t="s">
        <v>324</v>
      </c>
      <c r="E8" s="191"/>
    </row>
    <row r="9" spans="1:5" ht="21">
      <c r="A9" s="191"/>
      <c r="B9" s="191"/>
      <c r="C9" s="191"/>
      <c r="D9" s="111" t="s">
        <v>3</v>
      </c>
      <c r="E9" s="111" t="s">
        <v>4</v>
      </c>
    </row>
    <row r="10" spans="1:5" ht="21">
      <c r="A10" s="112">
        <v>1</v>
      </c>
      <c r="B10" s="112">
        <v>2</v>
      </c>
      <c r="C10" s="112">
        <v>3</v>
      </c>
      <c r="D10" s="112">
        <v>4</v>
      </c>
      <c r="E10" s="112">
        <v>5</v>
      </c>
    </row>
    <row r="11" spans="1:5" ht="21">
      <c r="A11" s="113" t="s">
        <v>57</v>
      </c>
      <c r="B11" s="114" t="s">
        <v>60</v>
      </c>
      <c r="C11" s="115"/>
      <c r="D11" s="116">
        <f>D12+D13+D14+D15</f>
        <v>44149.99000000005</v>
      </c>
      <c r="E11" s="116">
        <f>E12+E13+E14+E15</f>
        <v>61540.859999999986</v>
      </c>
    </row>
    <row r="12" spans="1:5" ht="21">
      <c r="A12" s="113" t="s">
        <v>327</v>
      </c>
      <c r="B12" s="114" t="s">
        <v>61</v>
      </c>
      <c r="C12" s="115"/>
      <c r="D12" s="117"/>
      <c r="E12" s="117"/>
    </row>
    <row r="13" spans="1:5" ht="21">
      <c r="A13" s="113" t="s">
        <v>62</v>
      </c>
      <c r="B13" s="114" t="s">
        <v>63</v>
      </c>
      <c r="C13" s="115"/>
      <c r="D13" s="118">
        <v>530870.29</v>
      </c>
      <c r="E13" s="118">
        <v>501205.94</v>
      </c>
    </row>
    <row r="14" spans="1:5" ht="42">
      <c r="A14" s="113" t="s">
        <v>326</v>
      </c>
      <c r="B14" s="119" t="s">
        <v>64</v>
      </c>
      <c r="C14" s="115"/>
      <c r="D14" s="118"/>
      <c r="E14" s="118"/>
    </row>
    <row r="15" spans="1:5" ht="21">
      <c r="A15" s="113" t="s">
        <v>328</v>
      </c>
      <c r="B15" s="119" t="s">
        <v>65</v>
      </c>
      <c r="C15" s="115"/>
      <c r="D15" s="118">
        <v>-486720.3</v>
      </c>
      <c r="E15" s="118">
        <f>-439665.08</f>
        <v>-439665.08</v>
      </c>
    </row>
    <row r="16" spans="1:5" ht="42">
      <c r="A16" s="113" t="s">
        <v>57</v>
      </c>
      <c r="B16" s="119" t="s">
        <v>66</v>
      </c>
      <c r="C16" s="115"/>
      <c r="D16" s="120">
        <f>D17+D18+D19+D20+D21</f>
        <v>1037956.7600000002</v>
      </c>
      <c r="E16" s="120">
        <f>E17+E18+E19+E20+E21</f>
        <v>1047483.5700000003</v>
      </c>
    </row>
    <row r="17" spans="1:5" ht="42">
      <c r="A17" s="113" t="s">
        <v>329</v>
      </c>
      <c r="B17" s="119" t="s">
        <v>67</v>
      </c>
      <c r="C17" s="115"/>
      <c r="D17" s="118">
        <v>1263084.23</v>
      </c>
      <c r="E17" s="118">
        <v>1263084.23</v>
      </c>
    </row>
    <row r="18" spans="1:5" ht="42">
      <c r="A18" s="113" t="s">
        <v>68</v>
      </c>
      <c r="B18" s="119" t="s">
        <v>69</v>
      </c>
      <c r="C18" s="115"/>
      <c r="D18" s="118">
        <v>1333866.26</v>
      </c>
      <c r="E18" s="118">
        <v>1281732.51</v>
      </c>
    </row>
    <row r="19" spans="1:5" ht="63">
      <c r="A19" s="113" t="s">
        <v>330</v>
      </c>
      <c r="B19" s="119" t="s">
        <v>70</v>
      </c>
      <c r="C19" s="115"/>
      <c r="D19" s="118"/>
      <c r="E19" s="118"/>
    </row>
    <row r="20" spans="1:5" ht="42">
      <c r="A20" s="113" t="s">
        <v>71</v>
      </c>
      <c r="B20" s="119" t="s">
        <v>72</v>
      </c>
      <c r="C20" s="115"/>
      <c r="D20" s="118"/>
      <c r="E20" s="118"/>
    </row>
    <row r="21" spans="1:5" ht="42">
      <c r="A21" s="113" t="s">
        <v>331</v>
      </c>
      <c r="B21" s="119" t="s">
        <v>73</v>
      </c>
      <c r="C21" s="115"/>
      <c r="D21" s="118">
        <v>-1558993.73</v>
      </c>
      <c r="E21" s="118">
        <v>-1497333.17</v>
      </c>
    </row>
    <row r="22" spans="1:5" ht="21">
      <c r="A22" s="113" t="s">
        <v>57</v>
      </c>
      <c r="B22" s="114" t="s">
        <v>74</v>
      </c>
      <c r="C22" s="115"/>
      <c r="D22" s="121">
        <f>D23+D35</f>
        <v>15420975.87</v>
      </c>
      <c r="E22" s="121">
        <f>E23+E35</f>
        <v>14440837.27</v>
      </c>
    </row>
    <row r="23" spans="1:5" ht="21">
      <c r="A23" s="113" t="s">
        <v>57</v>
      </c>
      <c r="B23" s="119" t="s">
        <v>75</v>
      </c>
      <c r="C23" s="115"/>
      <c r="D23" s="121">
        <f>D24+D25+D26+D27+D28+D29+D30+D31+D32+D33+D34</f>
        <v>15090975.87</v>
      </c>
      <c r="E23" s="121">
        <f>E24+E25+E26+E27+E28+E29+E30+E31+E32+E33+E34</f>
        <v>14110837.27</v>
      </c>
    </row>
    <row r="24" spans="1:5" ht="21">
      <c r="A24" s="122" t="s">
        <v>76</v>
      </c>
      <c r="B24" s="114" t="s">
        <v>77</v>
      </c>
      <c r="C24" s="115"/>
      <c r="D24" s="123">
        <v>13943865.9</v>
      </c>
      <c r="E24" s="123">
        <v>13458743.87</v>
      </c>
    </row>
    <row r="25" spans="1:5" ht="21">
      <c r="A25" s="122" t="s">
        <v>78</v>
      </c>
      <c r="B25" s="114" t="s">
        <v>79</v>
      </c>
      <c r="C25" s="115"/>
      <c r="D25" s="117"/>
      <c r="E25" s="117"/>
    </row>
    <row r="26" spans="1:5" ht="21">
      <c r="A26" s="122" t="s">
        <v>80</v>
      </c>
      <c r="B26" s="114" t="s">
        <v>81</v>
      </c>
      <c r="C26" s="115"/>
      <c r="D26" s="117"/>
      <c r="E26" s="117"/>
    </row>
    <row r="27" spans="1:5" ht="21">
      <c r="A27" s="122" t="s">
        <v>82</v>
      </c>
      <c r="B27" s="114" t="s">
        <v>83</v>
      </c>
      <c r="C27" s="115"/>
      <c r="D27" s="117"/>
      <c r="E27" s="117"/>
    </row>
    <row r="28" spans="1:5" ht="21">
      <c r="A28" s="122" t="s">
        <v>84</v>
      </c>
      <c r="B28" s="114" t="s">
        <v>85</v>
      </c>
      <c r="C28" s="115"/>
      <c r="D28" s="117">
        <v>512035.44</v>
      </c>
      <c r="E28" s="117">
        <v>5000</v>
      </c>
    </row>
    <row r="29" spans="1:6" ht="63">
      <c r="A29" s="122" t="s">
        <v>86</v>
      </c>
      <c r="B29" s="119" t="s">
        <v>87</v>
      </c>
      <c r="C29" s="115"/>
      <c r="D29" s="123">
        <v>585074.53</v>
      </c>
      <c r="E29" s="123">
        <v>597093.4</v>
      </c>
      <c r="F29" s="129"/>
    </row>
    <row r="30" spans="1:5" ht="21">
      <c r="A30" s="113" t="s">
        <v>332</v>
      </c>
      <c r="B30" s="114" t="s">
        <v>88</v>
      </c>
      <c r="C30" s="115"/>
      <c r="D30" s="117">
        <v>50000</v>
      </c>
      <c r="E30" s="117">
        <v>50000</v>
      </c>
    </row>
    <row r="31" spans="1:5" ht="21">
      <c r="A31" s="113" t="s">
        <v>333</v>
      </c>
      <c r="B31" s="114" t="s">
        <v>89</v>
      </c>
      <c r="C31" s="115"/>
      <c r="D31" s="117"/>
      <c r="E31" s="117"/>
    </row>
    <row r="32" spans="1:5" ht="21">
      <c r="A32" s="122" t="s">
        <v>90</v>
      </c>
      <c r="B32" s="114" t="s">
        <v>91</v>
      </c>
      <c r="C32" s="115"/>
      <c r="D32" s="117"/>
      <c r="E32" s="117"/>
    </row>
    <row r="33" spans="1:5" ht="21">
      <c r="A33" s="122" t="s">
        <v>92</v>
      </c>
      <c r="B33" s="114" t="s">
        <v>93</v>
      </c>
      <c r="C33" s="115"/>
      <c r="D33" s="117"/>
      <c r="E33" s="117"/>
    </row>
    <row r="34" spans="1:5" ht="21">
      <c r="A34" s="122" t="s">
        <v>94</v>
      </c>
      <c r="B34" s="114" t="s">
        <v>95</v>
      </c>
      <c r="C34" s="115"/>
      <c r="D34" s="117"/>
      <c r="E34" s="117"/>
    </row>
    <row r="35" spans="1:5" ht="42">
      <c r="A35" s="113" t="s">
        <v>57</v>
      </c>
      <c r="B35" s="119" t="s">
        <v>96</v>
      </c>
      <c r="C35" s="115"/>
      <c r="D35" s="121">
        <f>D36+D37+D38</f>
        <v>330000</v>
      </c>
      <c r="E35" s="121">
        <f>E36+E37+E38</f>
        <v>330000</v>
      </c>
    </row>
    <row r="36" spans="1:5" ht="42">
      <c r="A36" s="122" t="s">
        <v>97</v>
      </c>
      <c r="B36" s="119" t="s">
        <v>98</v>
      </c>
      <c r="C36" s="115"/>
      <c r="D36" s="117">
        <v>330000</v>
      </c>
      <c r="E36" s="117">
        <v>330000</v>
      </c>
    </row>
    <row r="37" spans="1:5" ht="42">
      <c r="A37" s="113" t="s">
        <v>334</v>
      </c>
      <c r="B37" s="119" t="s">
        <v>99</v>
      </c>
      <c r="C37" s="115"/>
      <c r="D37" s="117"/>
      <c r="E37" s="117"/>
    </row>
    <row r="38" spans="1:5" ht="42">
      <c r="A38" s="113" t="s">
        <v>335</v>
      </c>
      <c r="B38" s="119" t="s">
        <v>100</v>
      </c>
      <c r="C38" s="115"/>
      <c r="D38" s="117"/>
      <c r="E38" s="117">
        <v>0</v>
      </c>
    </row>
    <row r="39" spans="1:5" ht="21">
      <c r="A39" s="113" t="s">
        <v>57</v>
      </c>
      <c r="B39" s="114" t="s">
        <v>101</v>
      </c>
      <c r="C39" s="115"/>
      <c r="D39" s="120">
        <f>D40+D41+D42</f>
        <v>1571849.49</v>
      </c>
      <c r="E39" s="120">
        <f>E40+E41+E42</f>
        <v>1602226.63</v>
      </c>
    </row>
    <row r="40" spans="1:5" ht="21">
      <c r="A40" s="113" t="s">
        <v>102</v>
      </c>
      <c r="B40" s="114" t="s">
        <v>103</v>
      </c>
      <c r="C40" s="115"/>
      <c r="D40" s="118"/>
      <c r="E40" s="118">
        <v>326727.19</v>
      </c>
    </row>
    <row r="41" spans="1:5" ht="21">
      <c r="A41" s="113" t="s">
        <v>104</v>
      </c>
      <c r="B41" s="114" t="s">
        <v>105</v>
      </c>
      <c r="C41" s="115"/>
      <c r="D41" s="118">
        <v>1535043.47</v>
      </c>
      <c r="E41" s="118">
        <v>1244000</v>
      </c>
    </row>
    <row r="42" spans="1:5" ht="42">
      <c r="A42" s="113">
        <v>186</v>
      </c>
      <c r="B42" s="119" t="s">
        <v>106</v>
      </c>
      <c r="C42" s="115"/>
      <c r="D42" s="118">
        <v>36806.02</v>
      </c>
      <c r="E42" s="118">
        <v>31499.44</v>
      </c>
    </row>
    <row r="43" spans="1:5" ht="21">
      <c r="A43" s="113" t="s">
        <v>57</v>
      </c>
      <c r="B43" s="114" t="s">
        <v>107</v>
      </c>
      <c r="C43" s="115"/>
      <c r="D43" s="120">
        <f>D44+D45+D52</f>
        <v>3891241.69</v>
      </c>
      <c r="E43" s="120">
        <f>E44+E45+E52</f>
        <v>3887244.56</v>
      </c>
    </row>
    <row r="44" spans="1:5" ht="21">
      <c r="A44" s="113">
        <v>11</v>
      </c>
      <c r="B44" s="114" t="s">
        <v>108</v>
      </c>
      <c r="C44" s="115"/>
      <c r="D44" s="124">
        <f>286610.29+15.47</f>
        <v>286625.75999999995</v>
      </c>
      <c r="E44" s="124">
        <v>471214.62</v>
      </c>
    </row>
    <row r="45" spans="1:6" ht="21">
      <c r="A45" s="113" t="s">
        <v>57</v>
      </c>
      <c r="B45" s="114" t="s">
        <v>109</v>
      </c>
      <c r="C45" s="115"/>
      <c r="D45" s="120">
        <f>SUM(D46:D51)</f>
        <v>3604615.93</v>
      </c>
      <c r="E45" s="120">
        <f>SUM(E46:E51)</f>
        <v>3416029.94</v>
      </c>
      <c r="F45" s="137"/>
    </row>
    <row r="46" spans="1:6" ht="21">
      <c r="A46" s="113">
        <v>12</v>
      </c>
      <c r="B46" s="125" t="s">
        <v>110</v>
      </c>
      <c r="C46" s="126"/>
      <c r="D46" s="118">
        <f>2338619.1+26789.97-1145096.8</f>
        <v>1220312.2700000003</v>
      </c>
      <c r="E46" s="118">
        <v>774492.02</v>
      </c>
      <c r="F46" s="137"/>
    </row>
    <row r="47" spans="1:6" ht="42">
      <c r="A47" s="113">
        <v>13</v>
      </c>
      <c r="B47" s="119" t="s">
        <v>111</v>
      </c>
      <c r="C47" s="115"/>
      <c r="D47" s="118">
        <v>60861.23</v>
      </c>
      <c r="E47" s="118">
        <v>40800.36</v>
      </c>
      <c r="F47" s="137"/>
    </row>
    <row r="48" spans="1:6" ht="21">
      <c r="A48" s="113">
        <v>14</v>
      </c>
      <c r="B48" s="119" t="s">
        <v>112</v>
      </c>
      <c r="C48" s="115"/>
      <c r="D48" s="118">
        <v>52319.6</v>
      </c>
      <c r="E48" s="118">
        <v>284808.94</v>
      </c>
      <c r="F48" s="147"/>
    </row>
    <row r="49" spans="1:5" ht="21">
      <c r="A49" s="113">
        <v>15</v>
      </c>
      <c r="B49" s="119" t="s">
        <v>113</v>
      </c>
      <c r="C49" s="115"/>
      <c r="D49" s="118">
        <v>64711.19</v>
      </c>
      <c r="E49" s="118">
        <v>71935.45</v>
      </c>
    </row>
    <row r="50" spans="1:5" ht="21">
      <c r="A50" s="113">
        <v>16</v>
      </c>
      <c r="B50" s="119" t="s">
        <v>114</v>
      </c>
      <c r="C50" s="115"/>
      <c r="D50" s="118">
        <v>1975091.47</v>
      </c>
      <c r="E50" s="118">
        <v>2103951.84</v>
      </c>
    </row>
    <row r="51" spans="1:5" ht="21">
      <c r="A51" s="113">
        <v>17</v>
      </c>
      <c r="B51" s="119" t="s">
        <v>115</v>
      </c>
      <c r="C51" s="115"/>
      <c r="D51" s="118">
        <v>231320.17</v>
      </c>
      <c r="E51" s="118">
        <v>140041.33</v>
      </c>
    </row>
    <row r="52" spans="1:5" ht="21">
      <c r="A52" s="122" t="s">
        <v>116</v>
      </c>
      <c r="B52" s="114" t="s">
        <v>117</v>
      </c>
      <c r="C52" s="115"/>
      <c r="D52" s="118"/>
      <c r="E52" s="118"/>
    </row>
    <row r="53" spans="1:5" ht="84">
      <c r="A53" s="122" t="s">
        <v>118</v>
      </c>
      <c r="B53" s="114" t="s">
        <v>119</v>
      </c>
      <c r="C53" s="115"/>
      <c r="D53" s="127">
        <v>1096323.51</v>
      </c>
      <c r="E53" s="127">
        <v>675649.19</v>
      </c>
    </row>
    <row r="54" spans="1:5" ht="21">
      <c r="A54" s="113" t="s">
        <v>352</v>
      </c>
      <c r="B54" s="114" t="s">
        <v>120</v>
      </c>
      <c r="C54" s="115"/>
      <c r="D54" s="127">
        <f>+D55+D56</f>
        <v>405731.56</v>
      </c>
      <c r="E54" s="127">
        <f>+E55+E56</f>
        <v>392712.88999999996</v>
      </c>
    </row>
    <row r="55" spans="1:5" ht="21">
      <c r="A55" s="113" t="s">
        <v>351</v>
      </c>
      <c r="B55" s="114" t="s">
        <v>121</v>
      </c>
      <c r="C55" s="115"/>
      <c r="D55" s="118">
        <v>346747.92</v>
      </c>
      <c r="E55" s="118">
        <v>334585.67</v>
      </c>
    </row>
    <row r="56" spans="1:5" ht="21">
      <c r="A56" s="122" t="s">
        <v>325</v>
      </c>
      <c r="B56" s="114" t="s">
        <v>122</v>
      </c>
      <c r="C56" s="115"/>
      <c r="D56" s="118">
        <v>58983.64</v>
      </c>
      <c r="E56" s="118">
        <v>58127.21999999999</v>
      </c>
    </row>
    <row r="57" spans="1:5" ht="21">
      <c r="A57" s="113" t="s">
        <v>350</v>
      </c>
      <c r="B57" s="114" t="s">
        <v>123</v>
      </c>
      <c r="C57" s="115"/>
      <c r="D57" s="127">
        <v>4562.4</v>
      </c>
      <c r="E57" s="127">
        <v>5159.56</v>
      </c>
    </row>
    <row r="58" spans="1:7" ht="21">
      <c r="A58" s="113"/>
      <c r="B58" s="114" t="s">
        <v>124</v>
      </c>
      <c r="C58" s="115"/>
      <c r="D58" s="121">
        <f>D11+D16+D22+D39+D43+D53+D54+D57</f>
        <v>23472791.27</v>
      </c>
      <c r="E58" s="121">
        <f>E11+E16+E22+E39+E43+E53+E54+E57</f>
        <v>22112854.529999997</v>
      </c>
      <c r="F58" s="137"/>
      <c r="G58" s="130"/>
    </row>
    <row r="59" spans="1:7" ht="21">
      <c r="A59" s="193" t="s">
        <v>125</v>
      </c>
      <c r="B59" s="193"/>
      <c r="C59" s="193"/>
      <c r="D59" s="193"/>
      <c r="E59" s="193"/>
      <c r="F59" s="129"/>
      <c r="G59" s="130"/>
    </row>
    <row r="60" spans="1:5" ht="21">
      <c r="A60" s="191" t="s">
        <v>59</v>
      </c>
      <c r="B60" s="191" t="s">
        <v>0</v>
      </c>
      <c r="C60" s="191" t="s">
        <v>323</v>
      </c>
      <c r="D60" s="191" t="s">
        <v>324</v>
      </c>
      <c r="E60" s="191"/>
    </row>
    <row r="61" spans="1:5" ht="21">
      <c r="A61" s="191"/>
      <c r="B61" s="191"/>
      <c r="C61" s="191"/>
      <c r="D61" s="131" t="s">
        <v>3</v>
      </c>
      <c r="E61" s="131" t="s">
        <v>4</v>
      </c>
    </row>
    <row r="62" spans="1:5" ht="21">
      <c r="A62" s="112">
        <v>1</v>
      </c>
      <c r="B62" s="112">
        <v>2</v>
      </c>
      <c r="C62" s="112">
        <v>3</v>
      </c>
      <c r="D62" s="112">
        <v>4</v>
      </c>
      <c r="E62" s="112">
        <v>5</v>
      </c>
    </row>
    <row r="63" spans="1:5" ht="21">
      <c r="A63" s="112" t="s">
        <v>57</v>
      </c>
      <c r="B63" s="114" t="s">
        <v>126</v>
      </c>
      <c r="C63" s="115"/>
      <c r="D63" s="120">
        <f>D64+D65</f>
        <v>4033303.28</v>
      </c>
      <c r="E63" s="120">
        <f>E64+E65</f>
        <v>4033303.28</v>
      </c>
    </row>
    <row r="64" spans="1:7" ht="21">
      <c r="A64" s="112">
        <v>900</v>
      </c>
      <c r="B64" s="114" t="s">
        <v>127</v>
      </c>
      <c r="C64" s="115"/>
      <c r="D64" s="118">
        <v>4033303.28</v>
      </c>
      <c r="E64" s="118">
        <v>4033303.28</v>
      </c>
      <c r="F64" s="129"/>
      <c r="G64" s="130"/>
    </row>
    <row r="65" spans="1:5" ht="21">
      <c r="A65" s="112">
        <v>901</v>
      </c>
      <c r="B65" s="114" t="s">
        <v>128</v>
      </c>
      <c r="C65" s="115"/>
      <c r="D65" s="118"/>
      <c r="E65" s="118"/>
    </row>
    <row r="66" spans="1:7" ht="21">
      <c r="A66" s="112" t="s">
        <v>57</v>
      </c>
      <c r="B66" s="114" t="s">
        <v>129</v>
      </c>
      <c r="C66" s="115"/>
      <c r="D66" s="120">
        <f>D67+D68+D73+D74+D75</f>
        <v>1806140.4003000003</v>
      </c>
      <c r="E66" s="120">
        <f>E67+E68+E73+E74+E75</f>
        <v>1354276.4860000005</v>
      </c>
      <c r="F66" s="171"/>
      <c r="G66" s="130"/>
    </row>
    <row r="67" spans="1:6" ht="21">
      <c r="A67" s="112">
        <v>910</v>
      </c>
      <c r="B67" s="132" t="s">
        <v>130</v>
      </c>
      <c r="C67" s="115"/>
      <c r="D67" s="117"/>
      <c r="E67" s="117"/>
      <c r="F67" s="129"/>
    </row>
    <row r="68" spans="1:7" ht="21">
      <c r="A68" s="112">
        <v>911</v>
      </c>
      <c r="B68" s="132" t="s">
        <v>131</v>
      </c>
      <c r="C68" s="115"/>
      <c r="D68" s="121">
        <f>D69+D70+D71+D72</f>
        <v>0</v>
      </c>
      <c r="E68" s="121">
        <f>E69+E70+E71+E72</f>
        <v>0</v>
      </c>
      <c r="G68" s="128"/>
    </row>
    <row r="69" spans="1:6" ht="21">
      <c r="A69" s="112" t="s">
        <v>57</v>
      </c>
      <c r="B69" s="114" t="s">
        <v>132</v>
      </c>
      <c r="C69" s="115"/>
      <c r="D69" s="117"/>
      <c r="E69" s="117"/>
      <c r="F69" s="129"/>
    </row>
    <row r="70" spans="1:5" ht="21">
      <c r="A70" s="112" t="s">
        <v>57</v>
      </c>
      <c r="B70" s="114" t="s">
        <v>133</v>
      </c>
      <c r="C70" s="115"/>
      <c r="D70" s="117"/>
      <c r="E70" s="117"/>
    </row>
    <row r="71" spans="1:5" ht="21">
      <c r="A71" s="112" t="s">
        <v>57</v>
      </c>
      <c r="B71" s="114" t="s">
        <v>134</v>
      </c>
      <c r="C71" s="115"/>
      <c r="D71" s="117"/>
      <c r="E71" s="117"/>
    </row>
    <row r="72" spans="1:5" ht="21">
      <c r="A72" s="112" t="s">
        <v>57</v>
      </c>
      <c r="B72" s="114" t="s">
        <v>135</v>
      </c>
      <c r="C72" s="115"/>
      <c r="D72" s="117"/>
      <c r="E72" s="117"/>
    </row>
    <row r="73" spans="1:5" ht="21">
      <c r="A73" s="112">
        <v>919</v>
      </c>
      <c r="B73" s="132" t="s">
        <v>136</v>
      </c>
      <c r="C73" s="115"/>
      <c r="D73" s="117"/>
      <c r="E73" s="117"/>
    </row>
    <row r="74" spans="1:5" ht="21">
      <c r="A74" s="112" t="s">
        <v>137</v>
      </c>
      <c r="B74" s="132" t="s">
        <v>138</v>
      </c>
      <c r="C74" s="115"/>
      <c r="D74" s="118">
        <v>425812.03</v>
      </c>
      <c r="E74" s="118">
        <v>150058.71</v>
      </c>
    </row>
    <row r="75" spans="1:6" ht="21">
      <c r="A75" s="112" t="s">
        <v>57</v>
      </c>
      <c r="B75" s="125" t="s">
        <v>139</v>
      </c>
      <c r="C75" s="115"/>
      <c r="D75" s="120">
        <f>D76++D77</f>
        <v>1380328.3703000003</v>
      </c>
      <c r="E75" s="120">
        <f>E76++E77</f>
        <v>1204217.7760000005</v>
      </c>
      <c r="F75" s="137"/>
    </row>
    <row r="76" spans="1:5" ht="21">
      <c r="A76" s="112" t="s">
        <v>140</v>
      </c>
      <c r="B76" s="119" t="s">
        <v>141</v>
      </c>
      <c r="C76" s="115"/>
      <c r="D76" s="118">
        <v>104217.78</v>
      </c>
      <c r="E76" s="118">
        <v>0</v>
      </c>
    </row>
    <row r="77" spans="1:5" ht="21">
      <c r="A77" s="112" t="s">
        <v>142</v>
      </c>
      <c r="B77" s="119" t="s">
        <v>143</v>
      </c>
      <c r="C77" s="115"/>
      <c r="D77" s="118">
        <f>+'Bulans uspjeha 30.09.2017'!D114</f>
        <v>1276110.5903000003</v>
      </c>
      <c r="E77" s="118">
        <v>1204217.7760000005</v>
      </c>
    </row>
    <row r="78" spans="1:5" ht="21">
      <c r="A78" s="112" t="s">
        <v>57</v>
      </c>
      <c r="B78" s="114" t="s">
        <v>144</v>
      </c>
      <c r="C78" s="115"/>
      <c r="D78" s="120">
        <f>D79+D86+D91</f>
        <v>16157447.48</v>
      </c>
      <c r="E78" s="120">
        <f>E79+E86+E91</f>
        <v>15476017.540000001</v>
      </c>
    </row>
    <row r="79" spans="1:5" ht="21">
      <c r="A79" s="112" t="s">
        <v>57</v>
      </c>
      <c r="B79" s="114" t="s">
        <v>145</v>
      </c>
      <c r="C79" s="115"/>
      <c r="D79" s="120">
        <f>D80+D81+D82+D83+D84+D85</f>
        <v>16078956.07</v>
      </c>
      <c r="E79" s="120">
        <f>E80+E81+E82+E83+E84+E85</f>
        <v>15293653.89</v>
      </c>
    </row>
    <row r="80" spans="1:7" ht="21">
      <c r="A80" s="112">
        <v>980</v>
      </c>
      <c r="B80" s="114" t="s">
        <v>146</v>
      </c>
      <c r="C80" s="115"/>
      <c r="D80" s="118">
        <v>6596919.59</v>
      </c>
      <c r="E80" s="118">
        <v>5937074.57</v>
      </c>
      <c r="G80" s="128"/>
    </row>
    <row r="81" spans="1:7" ht="21">
      <c r="A81" s="112">
        <v>982</v>
      </c>
      <c r="B81" s="114" t="s">
        <v>147</v>
      </c>
      <c r="C81" s="115"/>
      <c r="D81" s="118">
        <v>1789319.92</v>
      </c>
      <c r="E81" s="118">
        <v>1750452.91</v>
      </c>
      <c r="G81" s="128"/>
    </row>
    <row r="82" spans="1:7" ht="21">
      <c r="A82" s="112">
        <v>983</v>
      </c>
      <c r="B82" s="114" t="s">
        <v>148</v>
      </c>
      <c r="C82" s="115"/>
      <c r="D82" s="118">
        <v>6786773.16</v>
      </c>
      <c r="E82" s="118">
        <v>6751719.42</v>
      </c>
      <c r="G82" s="128"/>
    </row>
    <row r="83" spans="1:7" ht="21">
      <c r="A83" s="112">
        <v>984</v>
      </c>
      <c r="B83" s="114" t="s">
        <v>149</v>
      </c>
      <c r="C83" s="115"/>
      <c r="D83" s="118">
        <v>905943.4</v>
      </c>
      <c r="E83" s="118">
        <v>854406.99</v>
      </c>
      <c r="G83" s="128"/>
    </row>
    <row r="84" spans="1:7" ht="21">
      <c r="A84" s="112">
        <v>985</v>
      </c>
      <c r="B84" s="114" t="s">
        <v>150</v>
      </c>
      <c r="C84" s="115"/>
      <c r="D84" s="117">
        <v>0</v>
      </c>
      <c r="E84" s="117">
        <v>0</v>
      </c>
      <c r="G84" s="128"/>
    </row>
    <row r="85" spans="1:5" ht="21">
      <c r="A85" s="133" t="s">
        <v>151</v>
      </c>
      <c r="B85" s="119" t="s">
        <v>152</v>
      </c>
      <c r="C85" s="115"/>
      <c r="D85" s="117"/>
      <c r="E85" s="117"/>
    </row>
    <row r="86" spans="1:5" ht="42">
      <c r="A86" s="112" t="s">
        <v>57</v>
      </c>
      <c r="B86" s="119" t="s">
        <v>153</v>
      </c>
      <c r="C86" s="115"/>
      <c r="D86" s="121">
        <f>D87+D88+D89+D90</f>
        <v>0</v>
      </c>
      <c r="E86" s="121">
        <f>E87+E88+E89+E90</f>
        <v>0</v>
      </c>
    </row>
    <row r="87" spans="1:5" ht="21">
      <c r="A87" s="112">
        <v>970</v>
      </c>
      <c r="B87" s="119" t="s">
        <v>154</v>
      </c>
      <c r="C87" s="115"/>
      <c r="D87" s="117"/>
      <c r="E87" s="117"/>
    </row>
    <row r="88" spans="1:5" ht="42">
      <c r="A88" s="112">
        <v>971</v>
      </c>
      <c r="B88" s="119" t="s">
        <v>155</v>
      </c>
      <c r="C88" s="115"/>
      <c r="D88" s="117"/>
      <c r="E88" s="117"/>
    </row>
    <row r="89" spans="1:5" ht="42">
      <c r="A89" s="112">
        <v>972.973</v>
      </c>
      <c r="B89" s="119" t="s">
        <v>156</v>
      </c>
      <c r="C89" s="115"/>
      <c r="D89" s="117"/>
      <c r="E89" s="117"/>
    </row>
    <row r="90" spans="1:5" ht="21">
      <c r="A90" s="112">
        <v>974</v>
      </c>
      <c r="B90" s="114" t="s">
        <v>157</v>
      </c>
      <c r="C90" s="115"/>
      <c r="D90" s="117"/>
      <c r="E90" s="117"/>
    </row>
    <row r="91" spans="1:5" ht="21">
      <c r="A91" s="112" t="s">
        <v>57</v>
      </c>
      <c r="B91" s="114" t="s">
        <v>158</v>
      </c>
      <c r="C91" s="115"/>
      <c r="D91" s="120">
        <f>D92+D93</f>
        <v>78491.41</v>
      </c>
      <c r="E91" s="120">
        <f>E92+E93</f>
        <v>182363.65</v>
      </c>
    </row>
    <row r="92" spans="1:5" ht="21">
      <c r="A92" s="112">
        <v>960</v>
      </c>
      <c r="B92" s="114" t="s">
        <v>159</v>
      </c>
      <c r="C92" s="115"/>
      <c r="D92" s="118">
        <v>31641.41</v>
      </c>
      <c r="E92" s="118">
        <v>33013.65</v>
      </c>
    </row>
    <row r="93" spans="1:5" ht="21">
      <c r="A93" s="134">
        <v>961962963967</v>
      </c>
      <c r="B93" s="114" t="s">
        <v>160</v>
      </c>
      <c r="C93" s="115"/>
      <c r="D93" s="118">
        <v>46850</v>
      </c>
      <c r="E93" s="118">
        <v>149350</v>
      </c>
    </row>
    <row r="94" spans="1:5" ht="21">
      <c r="A94" s="112" t="s">
        <v>57</v>
      </c>
      <c r="B94" s="114" t="s">
        <v>161</v>
      </c>
      <c r="C94" s="115"/>
      <c r="D94" s="121">
        <f>D95+D96+D97+D98+D99+D100+D101</f>
        <v>895947.0900000001</v>
      </c>
      <c r="E94" s="121">
        <f>E95+E96+E97+E98+E99+E100+E101</f>
        <v>814286.73</v>
      </c>
    </row>
    <row r="95" spans="1:5" ht="21">
      <c r="A95" s="112">
        <v>22</v>
      </c>
      <c r="B95" s="114" t="s">
        <v>162</v>
      </c>
      <c r="C95" s="115"/>
      <c r="D95" s="124">
        <v>2578.04</v>
      </c>
      <c r="E95" s="124">
        <v>3364.37</v>
      </c>
    </row>
    <row r="96" spans="1:5" ht="21">
      <c r="A96" s="112">
        <v>23</v>
      </c>
      <c r="B96" s="119" t="s">
        <v>163</v>
      </c>
      <c r="C96" s="115"/>
      <c r="D96" s="118">
        <v>504929.82</v>
      </c>
      <c r="E96" s="118">
        <v>218951.74</v>
      </c>
    </row>
    <row r="97" spans="1:5" ht="21">
      <c r="A97" s="112">
        <v>24</v>
      </c>
      <c r="B97" s="119" t="s">
        <v>164</v>
      </c>
      <c r="C97" s="115"/>
      <c r="D97" s="117"/>
      <c r="E97" s="117"/>
    </row>
    <row r="98" spans="1:5" ht="21">
      <c r="A98" s="112">
        <v>25</v>
      </c>
      <c r="B98" s="119" t="s">
        <v>165</v>
      </c>
      <c r="C98" s="115"/>
      <c r="D98" s="118">
        <v>75458.54</v>
      </c>
      <c r="E98" s="118">
        <v>74511.33</v>
      </c>
    </row>
    <row r="99" spans="1:5" ht="21">
      <c r="A99" s="135">
        <v>26</v>
      </c>
      <c r="B99" s="119" t="s">
        <v>166</v>
      </c>
      <c r="C99" s="115"/>
      <c r="D99" s="118">
        <v>2159.05</v>
      </c>
      <c r="E99" s="118"/>
    </row>
    <row r="100" spans="1:5" s="110" customFormat="1" ht="21">
      <c r="A100" s="136">
        <v>21</v>
      </c>
      <c r="B100" s="125" t="s">
        <v>167</v>
      </c>
      <c r="C100" s="126"/>
      <c r="D100" s="118">
        <v>363</v>
      </c>
      <c r="E100" s="118">
        <v>363.31</v>
      </c>
    </row>
    <row r="101" spans="1:5" ht="21">
      <c r="A101" s="135" t="s">
        <v>366</v>
      </c>
      <c r="B101" s="119" t="s">
        <v>168</v>
      </c>
      <c r="C101" s="115"/>
      <c r="D101" s="117">
        <f>301158.14+9300.5</f>
        <v>310458.64</v>
      </c>
      <c r="E101" s="117">
        <v>517095.98</v>
      </c>
    </row>
    <row r="102" spans="1:5" ht="42">
      <c r="A102" s="112" t="s">
        <v>57</v>
      </c>
      <c r="B102" s="119" t="s">
        <v>169</v>
      </c>
      <c r="C102" s="115"/>
      <c r="D102" s="121">
        <f>D103+D104+D105+D106</f>
        <v>38323.09</v>
      </c>
      <c r="E102" s="121">
        <f>E103+E104+E105+E106</f>
        <v>14102.45</v>
      </c>
    </row>
    <row r="103" spans="1:5" ht="21">
      <c r="A103" s="112">
        <v>950.951</v>
      </c>
      <c r="B103" s="119" t="s">
        <v>170</v>
      </c>
      <c r="C103" s="115"/>
      <c r="D103" s="117"/>
      <c r="E103" s="117"/>
    </row>
    <row r="104" spans="1:5" ht="21">
      <c r="A104" s="112">
        <v>954</v>
      </c>
      <c r="B104" s="119" t="s">
        <v>171</v>
      </c>
      <c r="C104" s="115"/>
      <c r="D104" s="117"/>
      <c r="E104" s="117"/>
    </row>
    <row r="105" spans="1:5" ht="21">
      <c r="A105" s="112" t="s">
        <v>172</v>
      </c>
      <c r="B105" s="114" t="s">
        <v>173</v>
      </c>
      <c r="C105" s="115"/>
      <c r="D105" s="117"/>
      <c r="E105" s="117">
        <v>0</v>
      </c>
    </row>
    <row r="106" spans="1:5" ht="21">
      <c r="A106" s="112">
        <v>957</v>
      </c>
      <c r="B106" s="114" t="s">
        <v>174</v>
      </c>
      <c r="C106" s="115"/>
      <c r="D106" s="118">
        <v>38323.09</v>
      </c>
      <c r="E106" s="118">
        <v>14102.45</v>
      </c>
    </row>
    <row r="107" spans="1:5" ht="21">
      <c r="A107" s="112">
        <v>969</v>
      </c>
      <c r="B107" s="114" t="s">
        <v>175</v>
      </c>
      <c r="C107" s="115"/>
      <c r="D107" s="118">
        <v>541629.62</v>
      </c>
      <c r="E107" s="118">
        <v>420868.04000000004</v>
      </c>
    </row>
    <row r="108" spans="1:6" ht="21">
      <c r="A108" s="112" t="s">
        <v>57</v>
      </c>
      <c r="B108" s="114" t="s">
        <v>176</v>
      </c>
      <c r="C108" s="115"/>
      <c r="D108" s="121">
        <f>D63+D66+D78+D94+D102+D107</f>
        <v>23472790.960300002</v>
      </c>
      <c r="E108" s="121">
        <f>E63+E66+E78+E94+E102+E107</f>
        <v>22112854.526</v>
      </c>
      <c r="F108" s="129"/>
    </row>
    <row r="110" spans="1:5" ht="21">
      <c r="A110" s="190" t="s">
        <v>337</v>
      </c>
      <c r="B110" s="190"/>
      <c r="D110" s="152"/>
      <c r="E110" s="148"/>
    </row>
    <row r="111" spans="1:4" ht="21">
      <c r="A111" s="190" t="s">
        <v>338</v>
      </c>
      <c r="B111" s="190"/>
      <c r="D111" s="137"/>
    </row>
    <row r="112" spans="1:5" ht="21">
      <c r="A112" s="138"/>
      <c r="B112" s="139"/>
      <c r="D112" s="129"/>
      <c r="E112" s="129"/>
    </row>
    <row r="113" spans="1:5" ht="21">
      <c r="A113" s="190" t="s">
        <v>339</v>
      </c>
      <c r="B113" s="190"/>
      <c r="D113" s="137"/>
      <c r="E113" s="137"/>
    </row>
    <row r="114" spans="1:5" ht="21">
      <c r="A114" s="190" t="s">
        <v>378</v>
      </c>
      <c r="B114" s="190"/>
      <c r="D114" s="137"/>
      <c r="E114" s="137"/>
    </row>
    <row r="115" spans="4:5" ht="21">
      <c r="D115" s="137"/>
      <c r="E115" s="137"/>
    </row>
    <row r="116" spans="4:5" ht="21">
      <c r="D116" s="137"/>
      <c r="E116" s="146"/>
    </row>
    <row r="117" spans="4:5" ht="21">
      <c r="D117" s="137"/>
      <c r="E117" s="148"/>
    </row>
    <row r="118" spans="4:5" ht="21">
      <c r="D118" s="150"/>
      <c r="E118" s="148"/>
    </row>
    <row r="119" ht="21">
      <c r="E119" s="129"/>
    </row>
    <row r="120" ht="21">
      <c r="E120" s="151"/>
    </row>
    <row r="121" spans="4:5" ht="21">
      <c r="D121" s="149"/>
      <c r="E121" s="147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  <mergeCell ref="D60:E60"/>
    <mergeCell ref="A110:B110"/>
    <mergeCell ref="A111:B111"/>
  </mergeCells>
  <printOptions/>
  <pageMargins left="0.25" right="0.25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="69" zoomScaleNormal="69" zoomScalePageLayoutView="0" workbookViewId="0" topLeftCell="A1">
      <selection activeCell="B3" sqref="B3"/>
    </sheetView>
  </sheetViews>
  <sheetFormatPr defaultColWidth="43.140625" defaultRowHeight="15"/>
  <cols>
    <col min="1" max="1" width="43.140625" style="46" customWidth="1"/>
    <col min="2" max="2" width="101.28125" style="46" customWidth="1"/>
    <col min="3" max="3" width="11.8515625" style="46" bestFit="1" customWidth="1"/>
    <col min="4" max="4" width="29.00390625" style="46" customWidth="1"/>
    <col min="5" max="5" width="25.7109375" style="46" customWidth="1"/>
    <col min="6" max="16384" width="43.140625" style="46" customWidth="1"/>
  </cols>
  <sheetData>
    <row r="1" spans="1:2" ht="21">
      <c r="A1" s="190" t="s">
        <v>360</v>
      </c>
      <c r="B1" s="190"/>
    </row>
    <row r="2" spans="1:2" ht="21">
      <c r="A2" s="47" t="s">
        <v>342</v>
      </c>
      <c r="B2" s="47"/>
    </row>
    <row r="3" spans="1:2" ht="21">
      <c r="A3" s="47" t="s">
        <v>343</v>
      </c>
      <c r="B3" s="47"/>
    </row>
    <row r="4" spans="1:5" ht="21">
      <c r="A4" s="47" t="s">
        <v>344</v>
      </c>
      <c r="B4" s="47"/>
      <c r="E4" s="48"/>
    </row>
    <row r="5" spans="2:5" ht="21">
      <c r="B5" s="49" t="s">
        <v>293</v>
      </c>
      <c r="C5" s="49"/>
      <c r="D5" s="49"/>
      <c r="E5" s="50"/>
    </row>
    <row r="6" spans="2:5" ht="21">
      <c r="B6" s="51" t="s">
        <v>367</v>
      </c>
      <c r="C6" s="51"/>
      <c r="D6" s="51"/>
      <c r="E6" s="51"/>
    </row>
    <row r="7" spans="1:5" ht="21">
      <c r="A7" s="52" t="s">
        <v>59</v>
      </c>
      <c r="B7" s="53"/>
      <c r="C7" s="53" t="s">
        <v>1</v>
      </c>
      <c r="D7" s="53" t="s">
        <v>2</v>
      </c>
      <c r="E7" s="153"/>
    </row>
    <row r="8" spans="1:5" ht="21">
      <c r="A8" s="54"/>
      <c r="B8" s="55"/>
      <c r="C8" s="55"/>
      <c r="D8" s="55" t="s">
        <v>3</v>
      </c>
      <c r="E8" s="154" t="s">
        <v>4</v>
      </c>
    </row>
    <row r="9" spans="1:5" ht="21">
      <c r="A9" s="54">
        <v>1</v>
      </c>
      <c r="B9" s="55">
        <v>2</v>
      </c>
      <c r="C9" s="55">
        <v>3</v>
      </c>
      <c r="D9" s="55">
        <v>4</v>
      </c>
      <c r="E9" s="154">
        <v>5</v>
      </c>
    </row>
    <row r="10" spans="1:5" ht="21">
      <c r="A10" s="56"/>
      <c r="B10" s="57" t="s">
        <v>178</v>
      </c>
      <c r="C10" s="58"/>
      <c r="D10" s="61">
        <f>D11+D20</f>
        <v>8446283.05</v>
      </c>
      <c r="E10" s="155">
        <f>E11+E20</f>
        <v>8149088.79</v>
      </c>
    </row>
    <row r="11" spans="1:5" ht="21">
      <c r="A11" s="56"/>
      <c r="B11" s="59" t="s">
        <v>179</v>
      </c>
      <c r="C11" s="60"/>
      <c r="D11" s="61">
        <f>SUM(D12:D19)</f>
        <v>7771005.980000001</v>
      </c>
      <c r="E11" s="156">
        <f>E12+E13+E14+E15+E16+E17+E18+E19</f>
        <v>7468441.66</v>
      </c>
    </row>
    <row r="12" spans="1:5" ht="21">
      <c r="A12" s="56">
        <v>750</v>
      </c>
      <c r="B12" s="62" t="s">
        <v>180</v>
      </c>
      <c r="C12" s="63"/>
      <c r="D12" s="64">
        <f>9345045.24+155072.09</f>
        <v>9500117.33</v>
      </c>
      <c r="E12" s="157">
        <v>8764502.68</v>
      </c>
    </row>
    <row r="13" spans="1:5" ht="21">
      <c r="A13" s="56">
        <v>752</v>
      </c>
      <c r="B13" s="62" t="s">
        <v>181</v>
      </c>
      <c r="C13" s="63"/>
      <c r="D13" s="64">
        <v>65293.24</v>
      </c>
      <c r="E13" s="157">
        <v>169812.8</v>
      </c>
    </row>
    <row r="14" spans="1:5" ht="21">
      <c r="A14" s="56">
        <v>753</v>
      </c>
      <c r="B14" s="62" t="s">
        <v>182</v>
      </c>
      <c r="C14" s="63"/>
      <c r="D14" s="64"/>
      <c r="E14" s="157"/>
    </row>
    <row r="15" spans="1:5" ht="21">
      <c r="A15" s="56">
        <v>754</v>
      </c>
      <c r="B15" s="62" t="s">
        <v>183</v>
      </c>
      <c r="C15" s="63"/>
      <c r="D15" s="64"/>
      <c r="E15" s="157"/>
    </row>
    <row r="16" spans="1:5" ht="42">
      <c r="A16" s="56">
        <v>755</v>
      </c>
      <c r="B16" s="65" t="s">
        <v>184</v>
      </c>
      <c r="C16" s="63"/>
      <c r="D16" s="64">
        <v>-1664740.44</v>
      </c>
      <c r="E16" s="157">
        <v>-873992.87</v>
      </c>
    </row>
    <row r="17" spans="1:5" ht="21">
      <c r="A17" s="56">
        <v>756</v>
      </c>
      <c r="B17" s="62" t="s">
        <v>185</v>
      </c>
      <c r="C17" s="63"/>
      <c r="D17" s="64">
        <v>-659845.02</v>
      </c>
      <c r="E17" s="157">
        <v>-603393.2</v>
      </c>
    </row>
    <row r="18" spans="1:5" ht="21">
      <c r="A18" s="56">
        <v>757</v>
      </c>
      <c r="B18" s="62" t="s">
        <v>186</v>
      </c>
      <c r="C18" s="63"/>
      <c r="D18" s="64"/>
      <c r="E18" s="157">
        <v>9548.75</v>
      </c>
    </row>
    <row r="19" spans="1:5" ht="21">
      <c r="A19" s="56">
        <v>758</v>
      </c>
      <c r="B19" s="62" t="s">
        <v>187</v>
      </c>
      <c r="C19" s="63"/>
      <c r="D19" s="64">
        <v>530180.87</v>
      </c>
      <c r="E19" s="157">
        <v>1963.5</v>
      </c>
    </row>
    <row r="20" spans="1:5" ht="21">
      <c r="A20" s="66"/>
      <c r="B20" s="59" t="s">
        <v>188</v>
      </c>
      <c r="C20" s="60"/>
      <c r="D20" s="61">
        <f>D21+D22+D23+D24</f>
        <v>675277.07</v>
      </c>
      <c r="E20" s="156">
        <f>E21+E22+E23+E24</f>
        <v>680647.13</v>
      </c>
    </row>
    <row r="21" spans="1:5" ht="21">
      <c r="A21" s="56">
        <v>760</v>
      </c>
      <c r="B21" s="62" t="s">
        <v>189</v>
      </c>
      <c r="C21" s="63"/>
      <c r="D21" s="64">
        <v>295088.54</v>
      </c>
      <c r="E21" s="157">
        <v>273938.65</v>
      </c>
    </row>
    <row r="22" spans="1:5" ht="21">
      <c r="A22" s="56">
        <v>764</v>
      </c>
      <c r="B22" s="62" t="s">
        <v>190</v>
      </c>
      <c r="C22" s="63"/>
      <c r="D22" s="64">
        <v>145099.76</v>
      </c>
      <c r="E22" s="157">
        <v>149456.98</v>
      </c>
    </row>
    <row r="23" spans="1:5" ht="21">
      <c r="A23" s="56">
        <v>768</v>
      </c>
      <c r="B23" s="62" t="s">
        <v>191</v>
      </c>
      <c r="C23" s="63"/>
      <c r="D23" s="64"/>
      <c r="E23" s="157"/>
    </row>
    <row r="24" spans="1:5" ht="21">
      <c r="A24" s="56">
        <v>769</v>
      </c>
      <c r="B24" s="62" t="s">
        <v>192</v>
      </c>
      <c r="C24" s="63"/>
      <c r="D24" s="64">
        <v>235088.77</v>
      </c>
      <c r="E24" s="157">
        <v>257251.5</v>
      </c>
    </row>
    <row r="25" spans="1:5" ht="21">
      <c r="A25" s="56"/>
      <c r="B25" s="57" t="s">
        <v>193</v>
      </c>
      <c r="C25" s="58"/>
      <c r="D25" s="67">
        <f>D26+D37+D43</f>
        <v>4025268.7</v>
      </c>
      <c r="E25" s="158">
        <f>E26+E37+E43</f>
        <v>3829967.8999999994</v>
      </c>
    </row>
    <row r="26" spans="1:5" ht="21">
      <c r="A26" s="56"/>
      <c r="B26" s="59" t="s">
        <v>194</v>
      </c>
      <c r="C26" s="60"/>
      <c r="D26" s="61">
        <f>D27+D28+D29+D30+D31+D32+D33+D34+D35+D36</f>
        <v>3299252.47</v>
      </c>
      <c r="E26" s="156">
        <f>E27+E28+E29+E30+E31+E32+E33+E34+E35+E36</f>
        <v>3100834.0199999996</v>
      </c>
    </row>
    <row r="27" spans="1:5" ht="21">
      <c r="A27" s="56">
        <v>400</v>
      </c>
      <c r="B27" s="62" t="s">
        <v>195</v>
      </c>
      <c r="C27" s="63"/>
      <c r="D27" s="64">
        <v>3089173.46</v>
      </c>
      <c r="E27" s="157">
        <v>2710250.94</v>
      </c>
    </row>
    <row r="28" spans="1:5" ht="21">
      <c r="A28" s="56"/>
      <c r="B28" s="62" t="s">
        <v>196</v>
      </c>
      <c r="C28" s="63"/>
      <c r="D28" s="64">
        <v>297653.53</v>
      </c>
      <c r="E28" s="157">
        <v>271456.47</v>
      </c>
    </row>
    <row r="29" spans="1:5" ht="21">
      <c r="A29" s="56">
        <v>402</v>
      </c>
      <c r="B29" s="65" t="s">
        <v>197</v>
      </c>
      <c r="C29" s="63"/>
      <c r="D29" s="64">
        <v>-165335.17</v>
      </c>
      <c r="E29" s="157">
        <v>-83961.33</v>
      </c>
    </row>
    <row r="30" spans="1:5" ht="42">
      <c r="A30" s="56">
        <v>403</v>
      </c>
      <c r="B30" s="65" t="s">
        <v>198</v>
      </c>
      <c r="C30" s="63"/>
      <c r="D30" s="64">
        <v>8486.77</v>
      </c>
      <c r="E30" s="157">
        <v>38094.01</v>
      </c>
    </row>
    <row r="31" spans="1:5" ht="42">
      <c r="A31" s="56">
        <v>404</v>
      </c>
      <c r="B31" s="65" t="s">
        <v>199</v>
      </c>
      <c r="C31" s="63"/>
      <c r="D31" s="64">
        <v>-165689.83</v>
      </c>
      <c r="E31" s="157">
        <v>-151321.67</v>
      </c>
    </row>
    <row r="32" spans="1:5" s="71" customFormat="1" ht="21">
      <c r="A32" s="68">
        <v>405</v>
      </c>
      <c r="B32" s="69" t="s">
        <v>200</v>
      </c>
      <c r="C32" s="70"/>
      <c r="D32" s="64">
        <v>38867.01</v>
      </c>
      <c r="E32" s="157">
        <v>347470.34</v>
      </c>
    </row>
    <row r="33" spans="1:5" s="71" customFormat="1" ht="42">
      <c r="A33" s="68">
        <v>406</v>
      </c>
      <c r="B33" s="69" t="s">
        <v>201</v>
      </c>
      <c r="C33" s="70"/>
      <c r="D33" s="64">
        <v>109506.55</v>
      </c>
      <c r="E33" s="157">
        <v>-55565</v>
      </c>
    </row>
    <row r="34" spans="1:5" s="71" customFormat="1" ht="21">
      <c r="A34" s="68">
        <v>407</v>
      </c>
      <c r="B34" s="72" t="s">
        <v>202</v>
      </c>
      <c r="C34" s="70"/>
      <c r="D34" s="64">
        <v>35053.74</v>
      </c>
      <c r="E34" s="157">
        <v>-221251.41</v>
      </c>
    </row>
    <row r="35" spans="1:5" s="71" customFormat="1" ht="42">
      <c r="A35" s="68">
        <v>408</v>
      </c>
      <c r="B35" s="69" t="s">
        <v>203</v>
      </c>
      <c r="C35" s="70"/>
      <c r="D35" s="64"/>
      <c r="E35" s="157"/>
    </row>
    <row r="36" spans="1:5" s="71" customFormat="1" ht="21">
      <c r="A36" s="68">
        <v>409</v>
      </c>
      <c r="B36" s="72" t="s">
        <v>204</v>
      </c>
      <c r="C36" s="70"/>
      <c r="D36" s="64">
        <v>51536.41</v>
      </c>
      <c r="E36" s="157">
        <v>245661.67</v>
      </c>
    </row>
    <row r="37" spans="1:5" ht="21">
      <c r="A37" s="56"/>
      <c r="B37" s="73" t="s">
        <v>205</v>
      </c>
      <c r="C37" s="63"/>
      <c r="D37" s="74">
        <f>D38+D39+D40+D41+D42</f>
        <v>0</v>
      </c>
      <c r="E37" s="159">
        <f>E38+E39+E40+E41+E42</f>
        <v>0</v>
      </c>
    </row>
    <row r="38" spans="1:5" ht="21">
      <c r="A38" s="56" t="s">
        <v>206</v>
      </c>
      <c r="B38" s="62" t="s">
        <v>207</v>
      </c>
      <c r="C38" s="63"/>
      <c r="D38" s="64"/>
      <c r="E38" s="157"/>
    </row>
    <row r="39" spans="1:5" ht="21">
      <c r="A39" s="56" t="s">
        <v>208</v>
      </c>
      <c r="B39" s="62" t="s">
        <v>209</v>
      </c>
      <c r="C39" s="63"/>
      <c r="D39" s="64"/>
      <c r="E39" s="157"/>
    </row>
    <row r="40" spans="1:5" ht="21">
      <c r="A40" s="56">
        <v>415</v>
      </c>
      <c r="B40" s="62" t="s">
        <v>210</v>
      </c>
      <c r="C40" s="63"/>
      <c r="D40" s="64"/>
      <c r="E40" s="157"/>
    </row>
    <row r="41" spans="1:5" ht="21">
      <c r="A41" s="56">
        <v>416.417</v>
      </c>
      <c r="B41" s="62" t="s">
        <v>211</v>
      </c>
      <c r="C41" s="63"/>
      <c r="D41" s="64"/>
      <c r="E41" s="157"/>
    </row>
    <row r="42" spans="1:5" ht="21">
      <c r="A42" s="56">
        <v>418.419</v>
      </c>
      <c r="B42" s="62" t="s">
        <v>212</v>
      </c>
      <c r="C42" s="63"/>
      <c r="D42" s="64"/>
      <c r="E42" s="157"/>
    </row>
    <row r="43" spans="1:5" ht="21">
      <c r="A43" s="56"/>
      <c r="B43" s="59" t="s">
        <v>213</v>
      </c>
      <c r="C43" s="60"/>
      <c r="D43" s="61">
        <f>D44+D45+D46+D47+D48+D49+D50+D51+D52</f>
        <v>726016.23</v>
      </c>
      <c r="E43" s="156">
        <f>E44+E45+E46+E47+E48+E49+E50+E51+E52</f>
        <v>729133.8799999999</v>
      </c>
    </row>
    <row r="44" spans="1:5" ht="21">
      <c r="A44" s="56">
        <v>420</v>
      </c>
      <c r="B44" s="62" t="s">
        <v>214</v>
      </c>
      <c r="C44" s="63"/>
      <c r="D44" s="64">
        <v>117389.8</v>
      </c>
      <c r="E44" s="157">
        <v>121041.19</v>
      </c>
    </row>
    <row r="45" spans="1:5" ht="21">
      <c r="A45" s="56">
        <v>421</v>
      </c>
      <c r="B45" s="62" t="s">
        <v>215</v>
      </c>
      <c r="C45" s="63"/>
      <c r="D45" s="64">
        <v>1780.12</v>
      </c>
      <c r="E45" s="157"/>
    </row>
    <row r="46" spans="1:5" ht="21">
      <c r="A46" s="56">
        <v>422</v>
      </c>
      <c r="B46" s="62" t="s">
        <v>216</v>
      </c>
      <c r="C46" s="63"/>
      <c r="D46" s="64">
        <v>230266.44</v>
      </c>
      <c r="E46" s="157">
        <v>215480.34</v>
      </c>
    </row>
    <row r="47" spans="1:5" ht="21">
      <c r="A47" s="56">
        <v>423</v>
      </c>
      <c r="B47" s="62" t="s">
        <v>217</v>
      </c>
      <c r="C47" s="63"/>
      <c r="D47" s="64">
        <v>84927.23</v>
      </c>
      <c r="E47" s="157">
        <v>80213.04</v>
      </c>
    </row>
    <row r="48" spans="1:5" ht="21">
      <c r="A48" s="56">
        <v>424</v>
      </c>
      <c r="B48" s="62" t="s">
        <v>218</v>
      </c>
      <c r="C48" s="63"/>
      <c r="D48" s="64">
        <v>267043.34</v>
      </c>
      <c r="E48" s="157">
        <v>242512.91</v>
      </c>
    </row>
    <row r="49" spans="1:5" ht="21">
      <c r="A49" s="56">
        <v>429</v>
      </c>
      <c r="B49" s="62" t="s">
        <v>219</v>
      </c>
      <c r="C49" s="63"/>
      <c r="D49" s="64">
        <v>25402.54</v>
      </c>
      <c r="E49" s="157">
        <v>39269.44</v>
      </c>
    </row>
    <row r="50" spans="1:5" ht="42">
      <c r="A50" s="56">
        <v>460</v>
      </c>
      <c r="B50" s="65" t="s">
        <v>220</v>
      </c>
      <c r="C50" s="63"/>
      <c r="D50" s="64">
        <v>-793.24</v>
      </c>
      <c r="E50" s="157">
        <v>8616.96</v>
      </c>
    </row>
    <row r="51" spans="1:5" ht="21">
      <c r="A51" s="56">
        <v>463</v>
      </c>
      <c r="B51" s="62" t="s">
        <v>221</v>
      </c>
      <c r="C51" s="63"/>
      <c r="D51" s="64"/>
      <c r="E51" s="157"/>
    </row>
    <row r="52" spans="1:5" ht="21">
      <c r="A52" s="56">
        <v>462.469</v>
      </c>
      <c r="B52" s="62" t="s">
        <v>222</v>
      </c>
      <c r="C52" s="63"/>
      <c r="D52" s="64"/>
      <c r="E52" s="157">
        <v>22000</v>
      </c>
    </row>
    <row r="53" spans="1:5" ht="21">
      <c r="A53" s="56"/>
      <c r="B53" s="59" t="s">
        <v>223</v>
      </c>
      <c r="C53" s="60"/>
      <c r="D53" s="61">
        <f>D10-D25</f>
        <v>4421014.350000001</v>
      </c>
      <c r="E53" s="156">
        <f>E10-E25</f>
        <v>4319120.890000001</v>
      </c>
    </row>
    <row r="54" spans="1:5" ht="21">
      <c r="A54" s="56"/>
      <c r="B54" s="59" t="s">
        <v>224</v>
      </c>
      <c r="C54" s="60"/>
      <c r="D54" s="141">
        <f>D55+D56+D57+D58+D62+D67+D74+D75</f>
        <v>3538377.49</v>
      </c>
      <c r="E54" s="160">
        <f>E55+E56+E57+E58+E62+E67+E74+E75</f>
        <v>3610100.8600000013</v>
      </c>
    </row>
    <row r="55" spans="1:5" ht="21">
      <c r="A55" s="75">
        <v>440</v>
      </c>
      <c r="B55" s="73" t="s">
        <v>225</v>
      </c>
      <c r="C55" s="63"/>
      <c r="D55" s="142">
        <v>2411679.31</v>
      </c>
      <c r="E55" s="161">
        <v>2274925.370000001</v>
      </c>
    </row>
    <row r="56" spans="1:5" ht="21">
      <c r="A56" s="75">
        <v>441</v>
      </c>
      <c r="B56" s="59" t="s">
        <v>226</v>
      </c>
      <c r="C56" s="60"/>
      <c r="D56" s="141">
        <v>-12162.25</v>
      </c>
      <c r="E56" s="160">
        <v>-4192.51</v>
      </c>
    </row>
    <row r="57" spans="1:5" ht="21">
      <c r="A57" s="75">
        <v>45</v>
      </c>
      <c r="B57" s="73" t="s">
        <v>227</v>
      </c>
      <c r="C57" s="63"/>
      <c r="D57" s="142">
        <v>111051.55</v>
      </c>
      <c r="E57" s="161">
        <v>104064.79</v>
      </c>
    </row>
    <row r="58" spans="1:5" ht="21">
      <c r="A58" s="55"/>
      <c r="B58" s="59" t="s">
        <v>228</v>
      </c>
      <c r="C58" s="60"/>
      <c r="D58" s="143">
        <f>D59+D60+D61</f>
        <v>622958.62</v>
      </c>
      <c r="E58" s="162">
        <f>E59+E60+E61</f>
        <v>649837.18</v>
      </c>
    </row>
    <row r="59" spans="1:5" ht="21">
      <c r="A59" s="75" t="s">
        <v>353</v>
      </c>
      <c r="B59" s="62" t="s">
        <v>229</v>
      </c>
      <c r="C59" s="63"/>
      <c r="D59" s="142">
        <v>354123.39</v>
      </c>
      <c r="E59" s="161">
        <v>340268.91</v>
      </c>
    </row>
    <row r="60" spans="1:5" ht="21">
      <c r="A60" s="75">
        <v>473.474</v>
      </c>
      <c r="B60" s="62" t="s">
        <v>230</v>
      </c>
      <c r="C60" s="63"/>
      <c r="D60" s="142">
        <v>246430.34</v>
      </c>
      <c r="E60" s="161">
        <v>243859.87000000002</v>
      </c>
    </row>
    <row r="61" spans="1:5" ht="21">
      <c r="A61" s="75">
        <v>476</v>
      </c>
      <c r="B61" s="62" t="s">
        <v>231</v>
      </c>
      <c r="C61" s="63"/>
      <c r="D61" s="142">
        <v>22404.89</v>
      </c>
      <c r="E61" s="161">
        <v>65708.40000000001</v>
      </c>
    </row>
    <row r="62" spans="1:5" ht="21">
      <c r="A62" s="55"/>
      <c r="B62" s="73" t="s">
        <v>232</v>
      </c>
      <c r="C62" s="63"/>
      <c r="D62" s="144">
        <f>D63+D64+D65+D66</f>
        <v>45387.33</v>
      </c>
      <c r="E62" s="163">
        <f>E63+E64+E65+E66</f>
        <v>135367.92</v>
      </c>
    </row>
    <row r="63" spans="1:5" ht="42">
      <c r="A63" s="75" t="s">
        <v>354</v>
      </c>
      <c r="B63" s="65" t="s">
        <v>233</v>
      </c>
      <c r="C63" s="77"/>
      <c r="D63" s="142">
        <v>7235.67</v>
      </c>
      <c r="E63" s="161">
        <v>49178.3</v>
      </c>
    </row>
    <row r="64" spans="1:5" ht="21">
      <c r="A64" s="75">
        <v>431</v>
      </c>
      <c r="B64" s="62" t="s">
        <v>234</v>
      </c>
      <c r="C64" s="63"/>
      <c r="D64" s="142">
        <v>19971.48</v>
      </c>
      <c r="E64" s="161">
        <v>27212.309999999998</v>
      </c>
    </row>
    <row r="65" spans="1:5" ht="21">
      <c r="A65" s="75">
        <v>433</v>
      </c>
      <c r="B65" s="62" t="s">
        <v>235</v>
      </c>
      <c r="C65" s="63"/>
      <c r="D65" s="142">
        <v>14045.38</v>
      </c>
      <c r="E65" s="161">
        <v>40980.65</v>
      </c>
    </row>
    <row r="66" spans="1:5" ht="21">
      <c r="A66" s="75">
        <v>439</v>
      </c>
      <c r="B66" s="62" t="s">
        <v>236</v>
      </c>
      <c r="C66" s="63"/>
      <c r="D66" s="142">
        <v>4134.8</v>
      </c>
      <c r="E66" s="161">
        <v>17996.66</v>
      </c>
    </row>
    <row r="67" spans="1:5" ht="21">
      <c r="A67" s="55"/>
      <c r="B67" s="59" t="s">
        <v>237</v>
      </c>
      <c r="C67" s="60"/>
      <c r="D67" s="143">
        <f>D68+D69+D70+D71+D72+D73</f>
        <v>472098.62</v>
      </c>
      <c r="E67" s="162">
        <f>E68+E69+E70+E71+E72+E73</f>
        <v>533590.2200000001</v>
      </c>
    </row>
    <row r="68" spans="1:5" ht="63">
      <c r="A68" s="75">
        <v>443.446</v>
      </c>
      <c r="B68" s="65" t="s">
        <v>238</v>
      </c>
      <c r="C68" s="63"/>
      <c r="D68" s="142">
        <v>84755.04</v>
      </c>
      <c r="E68" s="161">
        <v>107551.40000000002</v>
      </c>
    </row>
    <row r="69" spans="1:5" ht="21">
      <c r="A69" s="75">
        <v>442</v>
      </c>
      <c r="B69" s="62" t="s">
        <v>239</v>
      </c>
      <c r="C69" s="63"/>
      <c r="D69" s="142">
        <v>9917.74</v>
      </c>
      <c r="E69" s="161">
        <v>10373.21</v>
      </c>
    </row>
    <row r="70" spans="1:5" ht="21">
      <c r="A70" s="75">
        <v>445</v>
      </c>
      <c r="B70" s="62" t="s">
        <v>240</v>
      </c>
      <c r="C70" s="63"/>
      <c r="D70" s="142">
        <v>17196.63</v>
      </c>
      <c r="E70" s="161">
        <v>18071.41</v>
      </c>
    </row>
    <row r="71" spans="1:5" ht="21">
      <c r="A71" s="75">
        <v>447</v>
      </c>
      <c r="B71" s="62" t="s">
        <v>241</v>
      </c>
      <c r="C71" s="63"/>
      <c r="D71" s="142">
        <v>167055.99</v>
      </c>
      <c r="E71" s="161">
        <v>115484.22</v>
      </c>
    </row>
    <row r="72" spans="1:5" ht="21">
      <c r="A72" s="75">
        <v>448</v>
      </c>
      <c r="B72" s="62" t="s">
        <v>242</v>
      </c>
      <c r="C72" s="63"/>
      <c r="D72" s="142">
        <v>68429.24</v>
      </c>
      <c r="E72" s="161">
        <v>146013.56</v>
      </c>
    </row>
    <row r="73" spans="1:5" ht="21">
      <c r="A73" s="75">
        <v>444.449</v>
      </c>
      <c r="B73" s="62" t="s">
        <v>243</v>
      </c>
      <c r="C73" s="63"/>
      <c r="D73" s="142">
        <v>124743.98</v>
      </c>
      <c r="E73" s="161">
        <v>136096.42</v>
      </c>
    </row>
    <row r="74" spans="1:5" ht="21">
      <c r="A74" s="75">
        <v>48</v>
      </c>
      <c r="B74" s="73" t="s">
        <v>244</v>
      </c>
      <c r="C74" s="63"/>
      <c r="D74" s="142">
        <v>55172.04</v>
      </c>
      <c r="E74" s="161">
        <v>69006.65</v>
      </c>
    </row>
    <row r="75" spans="1:5" ht="21">
      <c r="A75" s="75">
        <v>706</v>
      </c>
      <c r="B75" s="78" t="s">
        <v>245</v>
      </c>
      <c r="C75" s="79"/>
      <c r="D75" s="145">
        <v>-167807.73</v>
      </c>
      <c r="E75" s="164">
        <v>-152498.76</v>
      </c>
    </row>
    <row r="76" spans="1:5" ht="21">
      <c r="A76" s="56"/>
      <c r="B76" s="59" t="s">
        <v>246</v>
      </c>
      <c r="C76" s="80"/>
      <c r="D76" s="81">
        <f>D53-D54</f>
        <v>882636.8600000003</v>
      </c>
      <c r="E76" s="165">
        <f>E53-E54</f>
        <v>709020.0299999993</v>
      </c>
    </row>
    <row r="77" spans="1:5" ht="21">
      <c r="A77" s="56"/>
      <c r="B77" s="78" t="s">
        <v>247</v>
      </c>
      <c r="C77" s="79"/>
      <c r="D77" s="74">
        <f>D92+D109</f>
        <v>519682.47</v>
      </c>
      <c r="E77" s="159">
        <f>E92+E109</f>
        <v>588423.94</v>
      </c>
    </row>
    <row r="78" spans="1:5" ht="21">
      <c r="A78" s="56"/>
      <c r="B78" s="73" t="s">
        <v>248</v>
      </c>
      <c r="C78" s="63"/>
      <c r="D78" s="74">
        <f>D79+D80+D81+D82+D83+D84</f>
        <v>524321.63</v>
      </c>
      <c r="E78" s="159">
        <f>E79+E80+E81+E82+E83+E84</f>
        <v>585309</v>
      </c>
    </row>
    <row r="79" spans="1:5" ht="21">
      <c r="A79" s="56">
        <v>770</v>
      </c>
      <c r="B79" s="62" t="s">
        <v>249</v>
      </c>
      <c r="C79" s="63"/>
      <c r="D79" s="64">
        <v>511567.35</v>
      </c>
      <c r="E79" s="157">
        <v>509607.11</v>
      </c>
    </row>
    <row r="80" spans="1:5" ht="42">
      <c r="A80" s="56">
        <v>771</v>
      </c>
      <c r="B80" s="65" t="s">
        <v>250</v>
      </c>
      <c r="C80" s="63"/>
      <c r="D80" s="64"/>
      <c r="E80" s="157"/>
    </row>
    <row r="81" spans="1:5" ht="21">
      <c r="A81" s="56">
        <v>772</v>
      </c>
      <c r="B81" s="62" t="s">
        <v>251</v>
      </c>
      <c r="C81" s="63"/>
      <c r="D81" s="64"/>
      <c r="E81" s="157">
        <v>1871.63</v>
      </c>
    </row>
    <row r="82" spans="1:5" ht="21">
      <c r="A82" s="56">
        <v>774</v>
      </c>
      <c r="B82" s="62" t="s">
        <v>252</v>
      </c>
      <c r="C82" s="63"/>
      <c r="D82" s="64"/>
      <c r="E82" s="157"/>
    </row>
    <row r="83" spans="1:5" ht="21">
      <c r="A83" s="56">
        <v>775</v>
      </c>
      <c r="B83" s="62" t="s">
        <v>253</v>
      </c>
      <c r="C83" s="63"/>
      <c r="D83" s="64"/>
      <c r="E83" s="157"/>
    </row>
    <row r="84" spans="1:5" ht="42">
      <c r="A84" s="82" t="s">
        <v>254</v>
      </c>
      <c r="B84" s="62" t="s">
        <v>255</v>
      </c>
      <c r="C84" s="63"/>
      <c r="D84" s="64">
        <f>115.81+12638.47</f>
        <v>12754.279999999999</v>
      </c>
      <c r="E84" s="157">
        <f>75701.89-1871.63</f>
        <v>73830.26</v>
      </c>
    </row>
    <row r="85" spans="1:5" ht="21">
      <c r="A85" s="83"/>
      <c r="B85" s="78" t="s">
        <v>256</v>
      </c>
      <c r="C85" s="79"/>
      <c r="D85" s="84">
        <f>D86+D87+D88+D89+D90+D91</f>
        <v>19106.45</v>
      </c>
      <c r="E85" s="166">
        <f>E86+E87+E88+E89+E90+E91</f>
        <v>12837.380000000001</v>
      </c>
    </row>
    <row r="86" spans="1:5" ht="21">
      <c r="A86" s="56">
        <v>730</v>
      </c>
      <c r="B86" s="62" t="s">
        <v>257</v>
      </c>
      <c r="C86" s="63"/>
      <c r="D86" s="64"/>
      <c r="E86" s="157">
        <v>245.16</v>
      </c>
    </row>
    <row r="87" spans="1:5" ht="21">
      <c r="A87" s="56">
        <v>732</v>
      </c>
      <c r="B87" s="62" t="s">
        <v>258</v>
      </c>
      <c r="C87" s="63"/>
      <c r="D87" s="64"/>
      <c r="E87" s="157"/>
    </row>
    <row r="88" spans="1:5" ht="21">
      <c r="A88" s="56">
        <v>734</v>
      </c>
      <c r="B88" s="85" t="s">
        <v>259</v>
      </c>
      <c r="C88" s="60"/>
      <c r="D88" s="76"/>
      <c r="E88" s="167"/>
    </row>
    <row r="89" spans="1:5" ht="21">
      <c r="A89" s="56">
        <v>735</v>
      </c>
      <c r="B89" s="62" t="s">
        <v>260</v>
      </c>
      <c r="C89" s="63"/>
      <c r="D89" s="64"/>
      <c r="E89" s="157"/>
    </row>
    <row r="90" spans="1:5" ht="21">
      <c r="A90" s="82" t="s">
        <v>375</v>
      </c>
      <c r="B90" s="62" t="s">
        <v>261</v>
      </c>
      <c r="C90" s="63"/>
      <c r="D90" s="64">
        <v>3784.88</v>
      </c>
      <c r="E90" s="157"/>
    </row>
    <row r="91" spans="1:5" ht="21">
      <c r="A91" s="82" t="s">
        <v>377</v>
      </c>
      <c r="B91" s="62" t="s">
        <v>262</v>
      </c>
      <c r="C91" s="63"/>
      <c r="D91" s="64">
        <f>15593.7-237.15-34.98</f>
        <v>15321.570000000002</v>
      </c>
      <c r="E91" s="157">
        <v>12592.220000000001</v>
      </c>
    </row>
    <row r="92" spans="1:5" ht="42">
      <c r="A92" s="56"/>
      <c r="B92" s="86" t="s">
        <v>263</v>
      </c>
      <c r="C92" s="63"/>
      <c r="D92" s="74">
        <f>D78-D85</f>
        <v>505215.18</v>
      </c>
      <c r="E92" s="159">
        <f>E78-E85</f>
        <v>572471.62</v>
      </c>
    </row>
    <row r="93" spans="1:5" ht="21">
      <c r="A93" s="56"/>
      <c r="B93" s="87" t="s">
        <v>264</v>
      </c>
      <c r="C93" s="63"/>
      <c r="D93" s="74">
        <f>D94+D95+D96+D97+D98+D99+D100</f>
        <v>14739.42</v>
      </c>
      <c r="E93" s="159">
        <f>E94+E95+E96+E97+E98+E99+E100</f>
        <v>15952.32</v>
      </c>
    </row>
    <row r="94" spans="1:5" ht="21">
      <c r="A94" s="56">
        <v>770</v>
      </c>
      <c r="B94" s="62" t="s">
        <v>265</v>
      </c>
      <c r="C94" s="63"/>
      <c r="D94" s="64"/>
      <c r="E94" s="157"/>
    </row>
    <row r="95" spans="1:5" ht="21">
      <c r="A95" s="56">
        <v>772</v>
      </c>
      <c r="B95" s="62" t="s">
        <v>266</v>
      </c>
      <c r="C95" s="63"/>
      <c r="D95" s="64"/>
      <c r="E95" s="157"/>
    </row>
    <row r="96" spans="1:5" ht="21">
      <c r="A96" s="88">
        <v>771774</v>
      </c>
      <c r="B96" s="62" t="s">
        <v>267</v>
      </c>
      <c r="C96" s="63"/>
      <c r="D96" s="64"/>
      <c r="E96" s="157"/>
    </row>
    <row r="97" spans="1:5" ht="21">
      <c r="A97" s="56">
        <v>773</v>
      </c>
      <c r="B97" s="62" t="s">
        <v>268</v>
      </c>
      <c r="C97" s="63"/>
      <c r="D97" s="64"/>
      <c r="E97" s="157"/>
    </row>
    <row r="98" spans="1:5" ht="21">
      <c r="A98" s="56" t="s">
        <v>269</v>
      </c>
      <c r="B98" s="62" t="s">
        <v>270</v>
      </c>
      <c r="C98" s="63"/>
      <c r="D98" s="64"/>
      <c r="E98" s="157"/>
    </row>
    <row r="99" spans="1:5" ht="21">
      <c r="A99" s="56" t="s">
        <v>271</v>
      </c>
      <c r="B99" s="62" t="s">
        <v>272</v>
      </c>
      <c r="C99" s="63"/>
      <c r="D99" s="64"/>
      <c r="E99" s="157"/>
    </row>
    <row r="100" spans="1:5" ht="39.75" customHeight="1">
      <c r="A100" s="82" t="s">
        <v>361</v>
      </c>
      <c r="B100" s="62" t="s">
        <v>273</v>
      </c>
      <c r="C100" s="63"/>
      <c r="D100" s="64">
        <f>42.02+7197+7500.4</f>
        <v>14739.42</v>
      </c>
      <c r="E100" s="157">
        <f>15951.77+0.55</f>
        <v>15952.32</v>
      </c>
    </row>
    <row r="101" spans="1:5" ht="21">
      <c r="A101" s="56"/>
      <c r="B101" s="87" t="s">
        <v>274</v>
      </c>
      <c r="C101" s="63"/>
      <c r="D101" s="74">
        <f>D102+D103+D104+D105+D106+D107+D108</f>
        <v>272.13</v>
      </c>
      <c r="E101" s="159">
        <f>E102+E103+E104+E105+E106+E107+E108</f>
        <v>0</v>
      </c>
    </row>
    <row r="102" spans="1:5" ht="21">
      <c r="A102" s="56">
        <v>730</v>
      </c>
      <c r="B102" s="62" t="s">
        <v>275</v>
      </c>
      <c r="C102" s="63"/>
      <c r="D102" s="64"/>
      <c r="E102" s="157"/>
    </row>
    <row r="103" spans="1:5" ht="21">
      <c r="A103" s="56">
        <v>732</v>
      </c>
      <c r="B103" s="62" t="s">
        <v>276</v>
      </c>
      <c r="C103" s="63"/>
      <c r="D103" s="64"/>
      <c r="E103" s="157"/>
    </row>
    <row r="104" spans="1:5" ht="21">
      <c r="A104" s="56" t="s">
        <v>349</v>
      </c>
      <c r="B104" s="62" t="s">
        <v>277</v>
      </c>
      <c r="C104" s="63"/>
      <c r="D104" s="64"/>
      <c r="E104" s="157"/>
    </row>
    <row r="105" spans="1:5" ht="21">
      <c r="A105" s="82" t="s">
        <v>278</v>
      </c>
      <c r="B105" s="62" t="s">
        <v>279</v>
      </c>
      <c r="C105" s="63"/>
      <c r="D105" s="64"/>
      <c r="E105" s="157"/>
    </row>
    <row r="106" spans="1:5" ht="42">
      <c r="A106" s="82" t="s">
        <v>376</v>
      </c>
      <c r="B106" s="65" t="s">
        <v>280</v>
      </c>
      <c r="C106" s="63"/>
      <c r="D106" s="64"/>
      <c r="E106" s="157"/>
    </row>
    <row r="107" spans="1:5" ht="21">
      <c r="A107" s="88">
        <v>745746747</v>
      </c>
      <c r="B107" s="62" t="s">
        <v>281</v>
      </c>
      <c r="C107" s="63"/>
      <c r="D107" s="64">
        <f>237.15+34.98</f>
        <v>272.13</v>
      </c>
      <c r="E107" s="157"/>
    </row>
    <row r="108" spans="1:5" ht="21">
      <c r="A108" s="88">
        <v>748749</v>
      </c>
      <c r="B108" s="62" t="s">
        <v>282</v>
      </c>
      <c r="C108" s="63"/>
      <c r="D108" s="64"/>
      <c r="E108" s="157"/>
    </row>
    <row r="109" spans="1:5" ht="42">
      <c r="A109" s="56"/>
      <c r="B109" s="86" t="s">
        <v>283</v>
      </c>
      <c r="C109" s="63"/>
      <c r="D109" s="74">
        <f>D93-D101</f>
        <v>14467.29</v>
      </c>
      <c r="E109" s="159">
        <f>E93-E101</f>
        <v>15952.32</v>
      </c>
    </row>
    <row r="110" spans="1:5" ht="21">
      <c r="A110" s="56"/>
      <c r="B110" s="57" t="s">
        <v>284</v>
      </c>
      <c r="C110" s="89"/>
      <c r="D110" s="90">
        <f>D76+D77</f>
        <v>1402319.3300000003</v>
      </c>
      <c r="E110" s="168">
        <f>E76+E77</f>
        <v>1297443.9699999993</v>
      </c>
    </row>
    <row r="111" spans="1:5" ht="21">
      <c r="A111" s="56"/>
      <c r="B111" s="73" t="s">
        <v>285</v>
      </c>
      <c r="C111" s="63"/>
      <c r="D111" s="74">
        <f>D112+D113</f>
        <v>126208.73970000002</v>
      </c>
      <c r="E111" s="159">
        <f>E112+E113</f>
        <v>116769.95729999994</v>
      </c>
    </row>
    <row r="112" spans="1:5" ht="21">
      <c r="A112" s="56">
        <v>820</v>
      </c>
      <c r="B112" s="62" t="s">
        <v>286</v>
      </c>
      <c r="C112" s="63"/>
      <c r="D112" s="91">
        <f>D110*9%</f>
        <v>126208.73970000002</v>
      </c>
      <c r="E112" s="169">
        <f>E110*9%</f>
        <v>116769.95729999994</v>
      </c>
    </row>
    <row r="113" spans="1:5" ht="21">
      <c r="A113" s="56">
        <v>823</v>
      </c>
      <c r="B113" s="62" t="s">
        <v>287</v>
      </c>
      <c r="C113" s="63"/>
      <c r="D113" s="91"/>
      <c r="E113" s="169"/>
    </row>
    <row r="114" spans="1:7" ht="21">
      <c r="A114" s="56"/>
      <c r="B114" s="73" t="s">
        <v>288</v>
      </c>
      <c r="C114" s="77"/>
      <c r="D114" s="74">
        <f>D110-D111</f>
        <v>1276110.5903000003</v>
      </c>
      <c r="E114" s="159">
        <f>E110-E111</f>
        <v>1180674.0126999994</v>
      </c>
      <c r="F114" s="188"/>
      <c r="G114" s="188"/>
    </row>
    <row r="115" spans="1:5" ht="21">
      <c r="A115" s="56"/>
      <c r="B115" s="73" t="s">
        <v>289</v>
      </c>
      <c r="C115" s="63"/>
      <c r="D115" s="64"/>
      <c r="E115" s="157"/>
    </row>
    <row r="116" spans="1:5" ht="21">
      <c r="A116" s="82" t="s">
        <v>290</v>
      </c>
      <c r="B116" s="62" t="s">
        <v>291</v>
      </c>
      <c r="C116" s="63"/>
      <c r="D116" s="64"/>
      <c r="E116" s="157"/>
    </row>
    <row r="117" spans="1:5" ht="21">
      <c r="A117" s="92"/>
      <c r="B117" s="93" t="s">
        <v>292</v>
      </c>
      <c r="C117" s="94"/>
      <c r="D117" s="95">
        <f>D114/19402</f>
        <v>65.77211577672406</v>
      </c>
      <c r="E117" s="170">
        <f>E114/19402</f>
        <v>60.853211663745974</v>
      </c>
    </row>
    <row r="118" spans="1:5" ht="21">
      <c r="A118" s="96"/>
      <c r="B118" s="97"/>
      <c r="C118" s="98"/>
      <c r="D118" s="98"/>
      <c r="E118" s="98">
        <f>E115/19402</f>
        <v>0</v>
      </c>
    </row>
    <row r="119" spans="1:5" s="47" customFormat="1" ht="21">
      <c r="A119" s="190" t="s">
        <v>340</v>
      </c>
      <c r="B119" s="190"/>
      <c r="C119" s="99"/>
      <c r="D119" s="99"/>
      <c r="E119" s="99"/>
    </row>
    <row r="120" spans="1:5" ht="21">
      <c r="A120" s="190" t="s">
        <v>341</v>
      </c>
      <c r="B120" s="190"/>
      <c r="C120" s="71"/>
      <c r="D120" s="100"/>
      <c r="E120" s="100"/>
    </row>
    <row r="121" spans="1:5" ht="21">
      <c r="A121" s="173"/>
      <c r="B121" s="139"/>
      <c r="C121" s="101"/>
      <c r="D121" s="100"/>
      <c r="E121" s="102"/>
    </row>
    <row r="122" spans="1:5" ht="21">
      <c r="A122" s="190" t="s">
        <v>345</v>
      </c>
      <c r="B122" s="190"/>
      <c r="C122" s="71"/>
      <c r="D122" s="100"/>
      <c r="E122" s="71"/>
    </row>
    <row r="123" spans="1:5" ht="21">
      <c r="A123" s="190" t="s">
        <v>379</v>
      </c>
      <c r="B123" s="190"/>
      <c r="C123" s="103"/>
      <c r="D123" s="104"/>
      <c r="E123" s="105"/>
    </row>
    <row r="124" spans="3:5" ht="21">
      <c r="C124" s="71"/>
      <c r="D124" s="104"/>
      <c r="E124" s="100"/>
    </row>
    <row r="125" spans="3:5" ht="21">
      <c r="C125" s="71"/>
      <c r="D125" s="106"/>
      <c r="E125" s="71"/>
    </row>
    <row r="126" spans="3:5" ht="21">
      <c r="C126" s="71"/>
      <c r="D126" s="106"/>
      <c r="E126" s="107"/>
    </row>
    <row r="127" spans="3:5" ht="21">
      <c r="C127" s="71"/>
      <c r="D127" s="100"/>
      <c r="E127" s="107"/>
    </row>
    <row r="128" spans="3:5" ht="21">
      <c r="C128" s="71"/>
      <c r="D128" s="100"/>
      <c r="E128" s="107"/>
    </row>
    <row r="129" spans="3:5" ht="21">
      <c r="C129" s="71"/>
      <c r="D129" s="71"/>
      <c r="E129" s="71"/>
    </row>
    <row r="130" spans="3:5" ht="21">
      <c r="C130" s="100"/>
      <c r="D130" s="71"/>
      <c r="E130" s="71"/>
    </row>
    <row r="131" spans="3:5" ht="21">
      <c r="C131" s="100"/>
      <c r="D131" s="106"/>
      <c r="E131" s="71"/>
    </row>
    <row r="132" spans="3:5" ht="21">
      <c r="C132" s="100"/>
      <c r="D132" s="107"/>
      <c r="E132" s="71"/>
    </row>
    <row r="133" spans="3:5" ht="21">
      <c r="C133" s="100"/>
      <c r="D133" s="71"/>
      <c r="E133" s="71"/>
    </row>
    <row r="134" ht="21">
      <c r="C134" s="48"/>
    </row>
    <row r="135" ht="21">
      <c r="C135" s="48"/>
    </row>
  </sheetData>
  <sheetProtection/>
  <mergeCells count="5">
    <mergeCell ref="A1:B1"/>
    <mergeCell ref="A119:B119"/>
    <mergeCell ref="A120:B120"/>
    <mergeCell ref="A122:B122"/>
    <mergeCell ref="A123:B1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65"/>
  <sheetViews>
    <sheetView zoomScalePageLayoutView="0" workbookViewId="0" topLeftCell="A45">
      <selection activeCell="F67" sqref="F67"/>
    </sheetView>
  </sheetViews>
  <sheetFormatPr defaultColWidth="9.140625" defaultRowHeight="15"/>
  <cols>
    <col min="3" max="3" width="11.00390625" style="0" customWidth="1"/>
    <col min="4" max="4" width="52.7109375" style="0" bestFit="1" customWidth="1"/>
    <col min="5" max="5" width="11.57421875" style="0" customWidth="1"/>
    <col min="6" max="6" width="20.140625" style="17" customWidth="1"/>
    <col min="7" max="7" width="21.57421875" style="17" customWidth="1"/>
  </cols>
  <sheetData>
    <row r="1" spans="3:7" ht="15">
      <c r="C1" s="44" t="s">
        <v>356</v>
      </c>
      <c r="D1" s="44"/>
      <c r="E1" s="44"/>
      <c r="F1" s="45"/>
      <c r="G1" s="18"/>
    </row>
    <row r="2" spans="3:7" ht="15">
      <c r="C2" s="6" t="s">
        <v>342</v>
      </c>
      <c r="D2" s="6"/>
      <c r="E2" s="6"/>
      <c r="F2" s="18"/>
      <c r="G2" s="18"/>
    </row>
    <row r="3" spans="3:7" ht="15">
      <c r="C3" s="6" t="s">
        <v>343</v>
      </c>
      <c r="D3" s="6"/>
      <c r="E3" s="6"/>
      <c r="F3" s="18"/>
      <c r="G3" s="18"/>
    </row>
    <row r="4" spans="3:7" ht="15">
      <c r="C4" s="6" t="s">
        <v>344</v>
      </c>
      <c r="D4" s="6"/>
      <c r="E4" s="6"/>
      <c r="F4" s="18"/>
      <c r="G4" s="18"/>
    </row>
    <row r="5" spans="3:7" ht="20.25" customHeight="1">
      <c r="C5" s="200" t="s">
        <v>336</v>
      </c>
      <c r="D5" s="200"/>
      <c r="E5" s="200"/>
      <c r="F5" s="200"/>
      <c r="G5" s="200"/>
    </row>
    <row r="6" spans="3:7" ht="15">
      <c r="C6" s="201" t="s">
        <v>371</v>
      </c>
      <c r="D6" s="201"/>
      <c r="E6" s="201"/>
      <c r="F6" s="201"/>
      <c r="G6" s="201"/>
    </row>
    <row r="7" spans="3:7" ht="15">
      <c r="C7" s="199"/>
      <c r="D7" s="199" t="s">
        <v>0</v>
      </c>
      <c r="E7" s="202" t="s">
        <v>1</v>
      </c>
      <c r="F7" s="196" t="s">
        <v>2</v>
      </c>
      <c r="G7" s="196"/>
    </row>
    <row r="8" spans="3:7" ht="15">
      <c r="C8" s="199"/>
      <c r="D8" s="199"/>
      <c r="E8" s="202"/>
      <c r="F8" s="19" t="s">
        <v>3</v>
      </c>
      <c r="G8" s="19" t="s">
        <v>4</v>
      </c>
    </row>
    <row r="9" spans="3:7" ht="15">
      <c r="C9" s="20"/>
      <c r="D9" s="20">
        <v>1</v>
      </c>
      <c r="E9" s="20">
        <v>2</v>
      </c>
      <c r="F9" s="174" t="s">
        <v>357</v>
      </c>
      <c r="G9" s="174" t="s">
        <v>358</v>
      </c>
    </row>
    <row r="10" spans="3:7" ht="15">
      <c r="C10" s="172" t="s">
        <v>5</v>
      </c>
      <c r="D10" s="21" t="s">
        <v>6</v>
      </c>
      <c r="E10" s="22"/>
      <c r="F10" s="175">
        <f>F25</f>
        <v>1126486.6600000001</v>
      </c>
      <c r="G10" s="175">
        <f>G25</f>
        <v>1098714.3600000031</v>
      </c>
    </row>
    <row r="11" spans="3:7" ht="15">
      <c r="C11" s="23">
        <v>1</v>
      </c>
      <c r="D11" s="24" t="s">
        <v>7</v>
      </c>
      <c r="E11" s="25"/>
      <c r="F11" s="176">
        <f>SUM(F12:F15)</f>
        <v>13885391.489999998</v>
      </c>
      <c r="G11" s="176">
        <f>G12+G13+G14+G15</f>
        <v>18148909.94</v>
      </c>
    </row>
    <row r="12" spans="3:7" ht="17.25" customHeight="1">
      <c r="C12" s="26"/>
      <c r="D12" s="27" t="s">
        <v>8</v>
      </c>
      <c r="E12" s="25"/>
      <c r="F12" s="177">
        <f>'[1]MJESEČNI cash flow  2017 2016'!AO5</f>
        <v>9516533.68</v>
      </c>
      <c r="G12" s="177">
        <v>12128505.070000002</v>
      </c>
    </row>
    <row r="13" spans="3:7" ht="15">
      <c r="C13" s="26"/>
      <c r="D13" s="28" t="s">
        <v>9</v>
      </c>
      <c r="E13" s="25"/>
      <c r="F13" s="177">
        <f>'[1]MJESEČNI cash flow  2017 2016'!AO7+'[1]MJESEČNI cash flow  2017 2016'!AO6</f>
        <v>247043.45</v>
      </c>
      <c r="G13" s="177">
        <v>77434.29000000001</v>
      </c>
    </row>
    <row r="14" spans="3:7" ht="15">
      <c r="C14" s="26"/>
      <c r="D14" s="28" t="s">
        <v>10</v>
      </c>
      <c r="E14" s="25"/>
      <c r="F14" s="177">
        <f>'[1]MJESEČNI cash flow  2017 2016'!AO8+'[1]MJESEČNI cash flow  2017 2016'!AO9+'[1]MJESEČNI cash flow  2017 2016'!AO10+'[1]MJESEČNI cash flow  2017 2016'!AO11+'[1]MJESEČNI cash flow  2017 2016'!AO12+'[1]MJESEČNI cash flow  2017 2016'!AO14</f>
        <v>4029343.63</v>
      </c>
      <c r="G14" s="177">
        <f>760244.89+5159665.56</f>
        <v>5919910.449999999</v>
      </c>
    </row>
    <row r="15" spans="3:7" ht="15">
      <c r="C15" s="26"/>
      <c r="D15" s="28" t="s">
        <v>11</v>
      </c>
      <c r="E15" s="25"/>
      <c r="F15" s="177">
        <f>'[1]MJESEČNI cash flow  2017 2016'!AO15</f>
        <v>92470.72999999998</v>
      </c>
      <c r="G15" s="177">
        <v>23060.13</v>
      </c>
    </row>
    <row r="16" spans="3:7" ht="15">
      <c r="C16" s="23">
        <v>2</v>
      </c>
      <c r="D16" s="24" t="s">
        <v>12</v>
      </c>
      <c r="E16" s="25"/>
      <c r="F16" s="175">
        <f>SUM(F17:F24)</f>
        <v>12758904.829999998</v>
      </c>
      <c r="G16" s="175">
        <f>G17+G18+G19+G20+G21+G22+G23+G24</f>
        <v>17050195.58</v>
      </c>
    </row>
    <row r="17" spans="3:7" ht="25.5">
      <c r="C17" s="29"/>
      <c r="D17" s="27" t="s">
        <v>13</v>
      </c>
      <c r="E17" s="25"/>
      <c r="F17" s="178">
        <f>('[1]MJESEČNI cash flow  2017 2016'!AO16)*-1</f>
        <v>3186782.66</v>
      </c>
      <c r="G17" s="178">
        <v>4142928.0799999996</v>
      </c>
    </row>
    <row r="18" spans="3:7" ht="25.5">
      <c r="C18" s="29"/>
      <c r="D18" s="27" t="s">
        <v>14</v>
      </c>
      <c r="E18" s="25"/>
      <c r="F18" s="178">
        <f>('[1]MJESEČNI cash flow  2017 2016'!AO17)*-1</f>
        <v>1029112.5199999999</v>
      </c>
      <c r="G18" s="178">
        <v>882190.27</v>
      </c>
    </row>
    <row r="19" spans="3:7" ht="25.5">
      <c r="C19" s="29"/>
      <c r="D19" s="27" t="s">
        <v>15</v>
      </c>
      <c r="E19" s="25"/>
      <c r="F19" s="178">
        <f>('[1]MJESEČNI cash flow  2017 2016'!AO18+'[1]MJESEČNI cash flow  2017 2016'!AO19+'[1]MJESEČNI cash flow  2017 2016'!AO20)*-1</f>
        <v>1939099.96</v>
      </c>
      <c r="G19" s="178">
        <v>2666089.25</v>
      </c>
    </row>
    <row r="20" spans="3:7" ht="15">
      <c r="C20" s="29"/>
      <c r="D20" s="27" t="s">
        <v>16</v>
      </c>
      <c r="E20" s="25"/>
      <c r="F20" s="178">
        <f>('[1]MJESEČNI cash flow  2017 2016'!AO21+'[1]MJESEČNI cash flow  2017 2016'!AO22)*-1</f>
        <v>878179.0199999999</v>
      </c>
      <c r="G20" s="178">
        <v>1169408.73</v>
      </c>
    </row>
    <row r="21" spans="3:7" ht="15">
      <c r="C21" s="29"/>
      <c r="D21" s="27" t="s">
        <v>17</v>
      </c>
      <c r="E21" s="25"/>
      <c r="F21" s="178">
        <f>('[1]MJESEČNI cash flow  2017 2016'!AO23)*-1</f>
        <v>85827.68</v>
      </c>
      <c r="G21" s="178">
        <v>136428.61000000002</v>
      </c>
    </row>
    <row r="22" spans="3:7" ht="25.5">
      <c r="C22" s="29"/>
      <c r="D22" s="27" t="s">
        <v>18</v>
      </c>
      <c r="E22" s="25"/>
      <c r="F22" s="178">
        <f>('[1]MJESEČNI cash flow  2017 2016'!AO24)*-1</f>
        <v>489606.91</v>
      </c>
      <c r="G22" s="178">
        <v>662742.75</v>
      </c>
    </row>
    <row r="23" spans="3:7" ht="15">
      <c r="C23" s="29"/>
      <c r="D23" s="27" t="s">
        <v>19</v>
      </c>
      <c r="E23" s="25"/>
      <c r="F23" s="178">
        <f>('[1]MJESEČNI cash flow  2017 2016'!AO25+'[1]MJESEČNI cash flow  2017 2016'!AO26+'[1]MJESEČNI cash flow  2017 2016'!AO27+'[1]MJESEČNI cash flow  2017 2016'!AO28+'[1]MJESEČNI cash flow  2017 2016'!AO29+'[1]MJESEČNI cash flow  2017 2016'!AO30+'[1]MJESEČNI cash flow  2017 2016'!AO31+'[1]MJESEČNI cash flow  2017 2016'!AO32+'[1]MJESEČNI cash flow  2017 2016'!AO33+'[1]MJESEČNI cash flow  2017 2016'!AO34)*-1</f>
        <v>5150296.08</v>
      </c>
      <c r="G23" s="178">
        <f>2415230.8+4975177.09</f>
        <v>7390407.89</v>
      </c>
    </row>
    <row r="24" spans="3:7" ht="15">
      <c r="C24" s="29"/>
      <c r="D24" s="27" t="s">
        <v>20</v>
      </c>
      <c r="E24" s="25"/>
      <c r="F24" s="178">
        <v>0</v>
      </c>
      <c r="G24" s="178">
        <v>0</v>
      </c>
    </row>
    <row r="25" spans="3:7" ht="15">
      <c r="C25" s="23">
        <v>3</v>
      </c>
      <c r="D25" s="24" t="s">
        <v>21</v>
      </c>
      <c r="E25" s="25"/>
      <c r="F25" s="175">
        <f>F11-F16</f>
        <v>1126486.6600000001</v>
      </c>
      <c r="G25" s="175">
        <f>G11-G16</f>
        <v>1098714.3600000031</v>
      </c>
    </row>
    <row r="26" spans="3:7" ht="15">
      <c r="C26" s="172" t="s">
        <v>22</v>
      </c>
      <c r="D26" s="21" t="s">
        <v>23</v>
      </c>
      <c r="E26" s="25"/>
      <c r="F26" s="175"/>
      <c r="G26" s="175"/>
    </row>
    <row r="27" spans="3:7" ht="15">
      <c r="C27" s="23">
        <v>1</v>
      </c>
      <c r="D27" s="24" t="s">
        <v>24</v>
      </c>
      <c r="E27" s="25"/>
      <c r="F27" s="175">
        <f>SUM(F28:F32)</f>
        <v>1678908.5499999998</v>
      </c>
      <c r="G27" s="175">
        <f>G28+G29+G30+G31+G32</f>
        <v>8516930.43</v>
      </c>
    </row>
    <row r="28" spans="3:7" ht="15">
      <c r="C28" s="26"/>
      <c r="D28" s="28" t="s">
        <v>25</v>
      </c>
      <c r="E28" s="25"/>
      <c r="F28" s="178"/>
      <c r="G28" s="178">
        <v>0</v>
      </c>
    </row>
    <row r="29" spans="3:7" ht="15">
      <c r="C29" s="26"/>
      <c r="D29" s="28" t="s">
        <v>26</v>
      </c>
      <c r="E29" s="25"/>
      <c r="F29" s="178">
        <f>'[1]MJESEČNI cash flow  2017 2016'!AO38+'[1]MJESEČNI cash flow  2017 2016'!AO39</f>
        <v>1657858.3199999998</v>
      </c>
      <c r="G29" s="178">
        <v>8483885.64</v>
      </c>
    </row>
    <row r="30" spans="3:7" ht="15">
      <c r="C30" s="26"/>
      <c r="D30" s="28" t="s">
        <v>27</v>
      </c>
      <c r="E30" s="25"/>
      <c r="F30" s="17">
        <f>'[1]MJESEČNI cash flow  2017 2016'!AO40</f>
        <v>5163.7</v>
      </c>
      <c r="G30" s="178">
        <v>5664.29</v>
      </c>
    </row>
    <row r="31" spans="3:7" ht="15">
      <c r="C31" s="26"/>
      <c r="D31" s="27" t="s">
        <v>28</v>
      </c>
      <c r="E31" s="25"/>
      <c r="F31" s="178">
        <f>'[1]MJESEČNI cash flow  2017 2016'!AO42</f>
        <v>14003.25</v>
      </c>
      <c r="G31" s="178">
        <v>27380.5</v>
      </c>
    </row>
    <row r="32" spans="3:7" ht="15">
      <c r="C32" s="26"/>
      <c r="D32" s="27" t="s">
        <v>29</v>
      </c>
      <c r="E32" s="25"/>
      <c r="F32" s="178">
        <f>'[1]MJESEČNI cash flow  2017 2016'!AO41</f>
        <v>1883.28</v>
      </c>
      <c r="G32" s="178"/>
    </row>
    <row r="33" spans="3:7" ht="15">
      <c r="C33" s="23">
        <v>2</v>
      </c>
      <c r="D33" s="24" t="s">
        <v>30</v>
      </c>
      <c r="E33" s="25"/>
      <c r="F33" s="175">
        <f>F34+F35+F36+F37+F38+F39+F40+F41</f>
        <v>1889649.98</v>
      </c>
      <c r="G33" s="175">
        <f>G34+G35+G36+G37+G38+G39+G40+G41</f>
        <v>7376553.330000001</v>
      </c>
    </row>
    <row r="34" spans="3:7" ht="25.5">
      <c r="C34" s="26"/>
      <c r="D34" s="27" t="s">
        <v>31</v>
      </c>
      <c r="E34" s="25"/>
      <c r="F34" s="178">
        <f>('[1]MJESEČNI cash flow  2017 2016'!AO43)*-1</f>
        <v>334676.23</v>
      </c>
      <c r="G34" s="178">
        <v>6401612.350000001</v>
      </c>
    </row>
    <row r="35" spans="3:7" ht="38.25">
      <c r="C35" s="26"/>
      <c r="D35" s="27" t="s">
        <v>32</v>
      </c>
      <c r="E35" s="25"/>
      <c r="F35" s="178"/>
      <c r="G35" s="178">
        <v>0</v>
      </c>
    </row>
    <row r="36" spans="3:7" ht="38.25">
      <c r="C36" s="26"/>
      <c r="D36" s="27" t="s">
        <v>33</v>
      </c>
      <c r="E36" s="25"/>
      <c r="F36" s="178"/>
      <c r="G36" s="178"/>
    </row>
    <row r="37" spans="3:7" ht="38.25">
      <c r="C37" s="26"/>
      <c r="D37" s="27" t="s">
        <v>34</v>
      </c>
      <c r="E37" s="25"/>
      <c r="F37" s="178"/>
      <c r="G37" s="178">
        <v>0</v>
      </c>
    </row>
    <row r="38" spans="3:7" ht="25.5">
      <c r="C38" s="26"/>
      <c r="D38" s="27" t="s">
        <v>35</v>
      </c>
      <c r="E38" s="25"/>
      <c r="F38" s="178"/>
      <c r="G38" s="178">
        <v>0</v>
      </c>
    </row>
    <row r="39" spans="3:7" ht="25.5">
      <c r="C39" s="26"/>
      <c r="D39" s="27" t="s">
        <v>36</v>
      </c>
      <c r="E39" s="25"/>
      <c r="F39" s="178">
        <f>('[1]MJESEČNI cash flow  2017 2016'!AO45)*-1</f>
        <v>1446000</v>
      </c>
      <c r="G39" s="178">
        <v>806000</v>
      </c>
    </row>
    <row r="40" spans="3:7" ht="30" customHeight="1">
      <c r="C40" s="26"/>
      <c r="D40" s="27" t="s">
        <v>37</v>
      </c>
      <c r="E40" s="25"/>
      <c r="F40" s="178">
        <f>('[1]MJESEČNI cash flow  2017 2016'!AO46)*-1</f>
        <v>67473.75</v>
      </c>
      <c r="G40" s="178">
        <v>113940.98000000001</v>
      </c>
    </row>
    <row r="41" spans="3:7" ht="15">
      <c r="C41" s="26"/>
      <c r="D41" s="27" t="s">
        <v>38</v>
      </c>
      <c r="E41" s="25"/>
      <c r="F41" s="178">
        <f>('[1]MJESEČNI cash flow  2017 2016'!AO47)*-1</f>
        <v>41500</v>
      </c>
      <c r="G41" s="178">
        <v>55000</v>
      </c>
    </row>
    <row r="42" spans="3:7" ht="15">
      <c r="C42" s="23">
        <v>3</v>
      </c>
      <c r="D42" s="24" t="s">
        <v>39</v>
      </c>
      <c r="E42" s="25"/>
      <c r="F42" s="175">
        <f>F27-F33</f>
        <v>-210741.43000000017</v>
      </c>
      <c r="G42" s="175">
        <f>G27-G33</f>
        <v>1140377.0999999987</v>
      </c>
    </row>
    <row r="43" spans="3:7" ht="15">
      <c r="C43" s="172" t="s">
        <v>40</v>
      </c>
      <c r="D43" s="21" t="s">
        <v>41</v>
      </c>
      <c r="E43" s="25"/>
      <c r="F43" s="179">
        <f>F54</f>
        <v>-1100334.09</v>
      </c>
      <c r="G43" s="179">
        <f>G54</f>
        <v>-2122903.2299999995</v>
      </c>
    </row>
    <row r="44" spans="3:7" ht="15">
      <c r="C44" s="23">
        <v>1</v>
      </c>
      <c r="D44" s="24" t="s">
        <v>42</v>
      </c>
      <c r="E44" s="25"/>
      <c r="F44" s="179">
        <f>F45+F46+F47+F48</f>
        <v>0</v>
      </c>
      <c r="G44" s="179">
        <f>G45+G46+G47+G48</f>
        <v>136771.25</v>
      </c>
    </row>
    <row r="45" spans="3:7" ht="15">
      <c r="C45" s="26"/>
      <c r="D45" s="27" t="s">
        <v>43</v>
      </c>
      <c r="E45" s="25"/>
      <c r="F45" s="180"/>
      <c r="G45" s="180"/>
    </row>
    <row r="46" spans="3:7" ht="15">
      <c r="C46" s="26"/>
      <c r="D46" s="27" t="s">
        <v>44</v>
      </c>
      <c r="E46" s="25"/>
      <c r="F46" s="180"/>
      <c r="G46" s="180"/>
    </row>
    <row r="47" spans="3:7" ht="15">
      <c r="C47" s="26"/>
      <c r="D47" s="27" t="s">
        <v>45</v>
      </c>
      <c r="E47" s="25"/>
      <c r="F47" s="178">
        <f>'[2]PO MJESECIMA 2017 2016'!AO51</f>
        <v>0</v>
      </c>
      <c r="G47" s="178">
        <v>136771.25</v>
      </c>
    </row>
    <row r="48" spans="3:7" ht="15">
      <c r="C48" s="26"/>
      <c r="D48" s="27" t="s">
        <v>46</v>
      </c>
      <c r="E48" s="25"/>
      <c r="F48" s="180"/>
      <c r="G48" s="180">
        <v>0</v>
      </c>
    </row>
    <row r="49" spans="3:7" ht="15">
      <c r="C49" s="23">
        <v>2</v>
      </c>
      <c r="D49" s="30" t="s">
        <v>47</v>
      </c>
      <c r="E49" s="25"/>
      <c r="F49" s="179">
        <f>F50+F51+F52+F53</f>
        <v>1100334.09</v>
      </c>
      <c r="G49" s="179">
        <f>G50+G51+G52+G53</f>
        <v>2259674.4799999995</v>
      </c>
    </row>
    <row r="50" spans="3:7" ht="15">
      <c r="C50" s="26"/>
      <c r="D50" s="27" t="s">
        <v>48</v>
      </c>
      <c r="E50" s="25"/>
      <c r="F50" s="180">
        <v>0</v>
      </c>
      <c r="G50" s="180">
        <v>0</v>
      </c>
    </row>
    <row r="51" spans="3:7" ht="15">
      <c r="C51" s="26"/>
      <c r="D51" s="27" t="s">
        <v>49</v>
      </c>
      <c r="E51" s="25"/>
      <c r="F51" s="180">
        <v>0</v>
      </c>
      <c r="G51" s="180">
        <v>0</v>
      </c>
    </row>
    <row r="52" spans="3:7" ht="15">
      <c r="C52" s="26"/>
      <c r="D52" s="27" t="s">
        <v>50</v>
      </c>
      <c r="E52" s="25"/>
      <c r="F52" s="178">
        <f>('[1]MJESEČNI cash flow  2017 2016'!AO53)*-1</f>
        <v>334.09</v>
      </c>
      <c r="G52" s="178">
        <v>281334.47</v>
      </c>
    </row>
    <row r="53" spans="3:7" ht="15">
      <c r="C53" s="26"/>
      <c r="D53" s="27" t="s">
        <v>51</v>
      </c>
      <c r="E53" s="25"/>
      <c r="F53" s="181">
        <f>('[1]MJESEČNI cash flow  2017 2016'!AO55)*-1</f>
        <v>1100000</v>
      </c>
      <c r="G53" s="181">
        <f>6953517.1-4975177.09</f>
        <v>1978340.0099999998</v>
      </c>
    </row>
    <row r="54" spans="3:7" ht="15">
      <c r="C54" s="23">
        <v>3</v>
      </c>
      <c r="D54" s="24" t="s">
        <v>52</v>
      </c>
      <c r="E54" s="25"/>
      <c r="F54" s="176">
        <f>+F44-F49</f>
        <v>-1100334.09</v>
      </c>
      <c r="G54" s="176">
        <f>+G44-G49</f>
        <v>-2122903.2299999995</v>
      </c>
    </row>
    <row r="55" spans="3:7" ht="15">
      <c r="C55" s="28"/>
      <c r="D55" s="28"/>
      <c r="E55" s="25"/>
      <c r="F55" s="182"/>
      <c r="G55" s="182"/>
    </row>
    <row r="56" spans="3:7" s="34" customFormat="1" ht="15">
      <c r="C56" s="31" t="s">
        <v>53</v>
      </c>
      <c r="D56" s="32" t="s">
        <v>54</v>
      </c>
      <c r="E56" s="33"/>
      <c r="F56" s="183">
        <f>+F25+F42+F54</f>
        <v>-184588.8600000001</v>
      </c>
      <c r="G56" s="183">
        <f>+G25+G42+G54</f>
        <v>116188.23000000231</v>
      </c>
    </row>
    <row r="57" spans="3:7" ht="15">
      <c r="C57" s="28"/>
      <c r="D57" s="28"/>
      <c r="E57" s="25"/>
      <c r="F57" s="182"/>
      <c r="G57" s="182"/>
    </row>
    <row r="58" spans="3:7" ht="15">
      <c r="C58" s="28"/>
      <c r="D58" s="32" t="s">
        <v>55</v>
      </c>
      <c r="E58" s="25"/>
      <c r="F58" s="184">
        <f>'[1]bb III Q'!AI39</f>
        <v>286625.76000000007</v>
      </c>
      <c r="G58" s="184">
        <v>471214.62</v>
      </c>
    </row>
    <row r="59" spans="3:7" ht="15">
      <c r="C59" s="28"/>
      <c r="D59" s="32" t="s">
        <v>56</v>
      </c>
      <c r="E59" s="25"/>
      <c r="F59" s="180">
        <v>471214.62</v>
      </c>
      <c r="G59" s="180">
        <v>355026</v>
      </c>
    </row>
    <row r="60" spans="3:7" ht="15">
      <c r="C60" s="4"/>
      <c r="D60" s="4"/>
      <c r="E60" s="4"/>
      <c r="F60" s="35"/>
      <c r="G60" s="35"/>
    </row>
    <row r="61" spans="3:12" s="34" customFormat="1" ht="15">
      <c r="C61" s="36" t="s">
        <v>372</v>
      </c>
      <c r="D61" s="36"/>
      <c r="F61" s="185" t="s">
        <v>359</v>
      </c>
      <c r="G61" s="186"/>
      <c r="I61" s="37"/>
      <c r="J61" s="37"/>
      <c r="K61" s="37"/>
      <c r="L61" s="37"/>
    </row>
    <row r="62" spans="3:9" s="34" customFormat="1" ht="17.25">
      <c r="C62" s="38"/>
      <c r="D62" s="187"/>
      <c r="E62" s="38"/>
      <c r="F62" s="197"/>
      <c r="G62" s="197"/>
      <c r="H62" s="40"/>
      <c r="I62" s="40"/>
    </row>
    <row r="63" spans="3:7" s="34" customFormat="1" ht="15">
      <c r="C63" s="41"/>
      <c r="D63" s="38"/>
      <c r="E63" s="38"/>
      <c r="F63" s="39"/>
      <c r="G63" s="39"/>
    </row>
    <row r="64" spans="3:7" s="34" customFormat="1" ht="15">
      <c r="C64" s="42" t="s">
        <v>373</v>
      </c>
      <c r="D64" s="38"/>
      <c r="E64" s="38"/>
      <c r="F64" s="39"/>
      <c r="G64" s="39"/>
    </row>
    <row r="65" spans="3:7" s="34" customFormat="1" ht="30" customHeight="1">
      <c r="C65" s="198" t="s">
        <v>374</v>
      </c>
      <c r="D65" s="198"/>
      <c r="E65" s="43"/>
      <c r="F65" s="39"/>
      <c r="G65" s="39"/>
    </row>
  </sheetData>
  <sheetProtection/>
  <mergeCells count="8">
    <mergeCell ref="F7:G7"/>
    <mergeCell ref="F62:G62"/>
    <mergeCell ref="C65:D65"/>
    <mergeCell ref="C7:C8"/>
    <mergeCell ref="C5:G5"/>
    <mergeCell ref="C6:G6"/>
    <mergeCell ref="D7:D8"/>
    <mergeCell ref="E7:E8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12:G15"/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E39" sqref="E39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</cols>
  <sheetData>
    <row r="1" spans="1:3" ht="15">
      <c r="A1" s="205" t="s">
        <v>355</v>
      </c>
      <c r="B1" s="205"/>
      <c r="C1" s="6"/>
    </row>
    <row r="2" spans="1:3" ht="15">
      <c r="A2" s="6" t="s">
        <v>347</v>
      </c>
      <c r="B2" s="6"/>
      <c r="C2" s="6"/>
    </row>
    <row r="3" spans="1:3" ht="15">
      <c r="A3" s="6" t="s">
        <v>343</v>
      </c>
      <c r="B3" s="6"/>
      <c r="C3" s="6"/>
    </row>
    <row r="4" spans="1:3" ht="15">
      <c r="A4" s="6" t="s">
        <v>348</v>
      </c>
      <c r="B4" s="6"/>
      <c r="C4" s="6"/>
    </row>
    <row r="5" spans="1:11" ht="15">
      <c r="A5" s="203" t="s">
        <v>322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5">
      <c r="A6" s="204" t="s">
        <v>369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75">
      <c r="A7" s="3" t="s">
        <v>294</v>
      </c>
      <c r="B7" s="3" t="s">
        <v>295</v>
      </c>
      <c r="C7" s="3" t="s">
        <v>296</v>
      </c>
      <c r="D7" s="3" t="s">
        <v>297</v>
      </c>
      <c r="E7" s="3" t="s">
        <v>298</v>
      </c>
      <c r="F7" s="3" t="s">
        <v>299</v>
      </c>
      <c r="G7" s="3" t="s">
        <v>300</v>
      </c>
      <c r="H7" s="3" t="s">
        <v>301</v>
      </c>
      <c r="I7" s="3" t="s">
        <v>302</v>
      </c>
      <c r="J7" s="3" t="s">
        <v>303</v>
      </c>
      <c r="K7" s="3" t="s">
        <v>304</v>
      </c>
    </row>
    <row r="8" spans="1:11" ht="21" customHeight="1">
      <c r="A8" s="1" t="s">
        <v>305</v>
      </c>
      <c r="B8" s="9">
        <v>4033303</v>
      </c>
      <c r="C8" s="9"/>
      <c r="D8" s="9"/>
      <c r="E8" s="9">
        <v>-64019</v>
      </c>
      <c r="F8" s="9"/>
      <c r="G8" s="9"/>
      <c r="H8" s="9"/>
      <c r="I8" s="9"/>
      <c r="J8" s="9">
        <v>1991840</v>
      </c>
      <c r="K8" s="12">
        <f>SUM(B8:J8)</f>
        <v>5961124</v>
      </c>
    </row>
    <row r="9" spans="1:11" ht="15">
      <c r="A9" s="2" t="s">
        <v>306</v>
      </c>
      <c r="B9" s="9"/>
      <c r="C9" s="9"/>
      <c r="D9" s="9"/>
      <c r="E9" s="9"/>
      <c r="F9" s="9"/>
      <c r="G9" s="9"/>
      <c r="H9" s="9"/>
      <c r="I9" s="9"/>
      <c r="J9" s="9"/>
      <c r="K9" s="8">
        <f aca="true" t="shared" si="0" ref="K9:K19">B9+C9+D9+E9+F9+G9+H9+I9+J9</f>
        <v>0</v>
      </c>
    </row>
    <row r="10" spans="1:11" ht="15">
      <c r="A10" s="2" t="s">
        <v>307</v>
      </c>
      <c r="B10" s="9"/>
      <c r="C10" s="9"/>
      <c r="D10" s="9"/>
      <c r="E10" s="9"/>
      <c r="F10" s="9"/>
      <c r="G10" s="9"/>
      <c r="H10" s="9"/>
      <c r="I10" s="9"/>
      <c r="J10" s="9"/>
      <c r="K10" s="8">
        <f t="shared" si="0"/>
        <v>0</v>
      </c>
    </row>
    <row r="11" spans="1:11" ht="30">
      <c r="A11" s="2" t="s">
        <v>308</v>
      </c>
      <c r="B11" s="9"/>
      <c r="C11" s="9"/>
      <c r="D11" s="9"/>
      <c r="E11" s="9"/>
      <c r="F11" s="9"/>
      <c r="G11" s="9"/>
      <c r="H11" s="9"/>
      <c r="I11" s="9"/>
      <c r="J11" s="9"/>
      <c r="K11" s="8">
        <f t="shared" si="0"/>
        <v>0</v>
      </c>
    </row>
    <row r="12" spans="1:11" ht="30">
      <c r="A12" s="2" t="s">
        <v>309</v>
      </c>
      <c r="B12" s="9"/>
      <c r="C12" s="9"/>
      <c r="D12" s="9"/>
      <c r="E12" s="9">
        <v>214078</v>
      </c>
      <c r="F12" s="9"/>
      <c r="G12" s="9"/>
      <c r="H12" s="9"/>
      <c r="I12" s="9"/>
      <c r="J12" s="9"/>
      <c r="K12" s="8">
        <f t="shared" si="0"/>
        <v>214078</v>
      </c>
    </row>
    <row r="13" spans="1:11" ht="30">
      <c r="A13" s="2" t="s">
        <v>310</v>
      </c>
      <c r="B13" s="9"/>
      <c r="C13" s="9"/>
      <c r="D13" s="9"/>
      <c r="E13" s="9"/>
      <c r="F13" s="9"/>
      <c r="G13" s="9"/>
      <c r="H13" s="9"/>
      <c r="I13" s="9"/>
      <c r="J13" s="9"/>
      <c r="K13" s="8">
        <f t="shared" si="0"/>
        <v>0</v>
      </c>
    </row>
    <row r="14" spans="1:11" ht="30">
      <c r="A14" s="2" t="s">
        <v>311</v>
      </c>
      <c r="B14" s="9"/>
      <c r="C14" s="9"/>
      <c r="D14" s="9"/>
      <c r="E14" s="9"/>
      <c r="F14" s="9"/>
      <c r="G14" s="9"/>
      <c r="H14" s="9"/>
      <c r="I14" s="9"/>
      <c r="J14" s="9"/>
      <c r="K14" s="8">
        <f t="shared" si="0"/>
        <v>0</v>
      </c>
    </row>
    <row r="15" spans="1:11" ht="15">
      <c r="A15" s="2" t="s">
        <v>312</v>
      </c>
      <c r="B15" s="9"/>
      <c r="C15" s="9"/>
      <c r="D15" s="9"/>
      <c r="E15" s="9"/>
      <c r="F15" s="9"/>
      <c r="G15" s="9"/>
      <c r="H15" s="9"/>
      <c r="I15" s="9"/>
      <c r="J15" s="9">
        <v>1204218</v>
      </c>
      <c r="K15" s="8">
        <f t="shared" si="0"/>
        <v>1204218</v>
      </c>
    </row>
    <row r="16" spans="1:11" ht="15">
      <c r="A16" s="2" t="s">
        <v>313</v>
      </c>
      <c r="B16" s="9"/>
      <c r="C16" s="9"/>
      <c r="D16" s="9"/>
      <c r="E16" s="9"/>
      <c r="F16" s="9"/>
      <c r="G16" s="9"/>
      <c r="H16" s="9"/>
      <c r="I16" s="9"/>
      <c r="J16" s="9"/>
      <c r="K16" s="8">
        <f t="shared" si="0"/>
        <v>0</v>
      </c>
    </row>
    <row r="17" spans="1:11" ht="15">
      <c r="A17" s="2" t="s">
        <v>314</v>
      </c>
      <c r="B17" s="9"/>
      <c r="C17" s="9"/>
      <c r="D17" s="9"/>
      <c r="E17" s="9"/>
      <c r="F17" s="9"/>
      <c r="G17" s="9"/>
      <c r="H17" s="9"/>
      <c r="I17" s="9"/>
      <c r="J17" s="9">
        <v>-1991840</v>
      </c>
      <c r="K17" s="8">
        <f t="shared" si="0"/>
        <v>-1991840</v>
      </c>
    </row>
    <row r="18" spans="1:11" ht="15">
      <c r="A18" s="2" t="s">
        <v>315</v>
      </c>
      <c r="B18" s="9"/>
      <c r="C18" s="9"/>
      <c r="D18" s="9"/>
      <c r="E18" s="9"/>
      <c r="F18" s="9"/>
      <c r="G18" s="9"/>
      <c r="H18" s="9"/>
      <c r="I18" s="9"/>
      <c r="J18" s="9"/>
      <c r="K18" s="8">
        <f t="shared" si="0"/>
        <v>0</v>
      </c>
    </row>
    <row r="19" spans="1:11" ht="21.75" customHeight="1">
      <c r="A19" s="1" t="s">
        <v>316</v>
      </c>
      <c r="B19" s="8">
        <f aca="true" t="shared" si="1" ref="B19:I19">B8+B9+B10+B11+B12+B13+B14+B15+B16+B17+B18</f>
        <v>4033303</v>
      </c>
      <c r="C19" s="8">
        <f t="shared" si="1"/>
        <v>0</v>
      </c>
      <c r="D19" s="8">
        <f t="shared" si="1"/>
        <v>0</v>
      </c>
      <c r="E19" s="8">
        <f>SUM(E8:E18)</f>
        <v>150059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>SUM(J8:J18)</f>
        <v>1204218</v>
      </c>
      <c r="K19" s="8">
        <f t="shared" si="0"/>
        <v>5387580</v>
      </c>
    </row>
    <row r="20" spans="1:11" ht="1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" t="s">
        <v>317</v>
      </c>
      <c r="B22" s="8">
        <f aca="true" t="shared" si="2" ref="B22:I22">B19</f>
        <v>4033303</v>
      </c>
      <c r="C22" s="8">
        <f t="shared" si="2"/>
        <v>0</v>
      </c>
      <c r="D22" s="8">
        <f t="shared" si="2"/>
        <v>0</v>
      </c>
      <c r="E22" s="8">
        <f t="shared" si="2"/>
        <v>150059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>J19</f>
        <v>1204218</v>
      </c>
      <c r="K22" s="8">
        <f>SUM(B22:J22)</f>
        <v>5387580</v>
      </c>
    </row>
    <row r="23" spans="1:11" ht="15">
      <c r="A23" s="2" t="s">
        <v>318</v>
      </c>
      <c r="B23" s="9"/>
      <c r="C23" s="9"/>
      <c r="D23" s="9"/>
      <c r="E23" s="9"/>
      <c r="F23" s="9"/>
      <c r="G23" s="9"/>
      <c r="H23" s="9"/>
      <c r="I23" s="9"/>
      <c r="J23" s="9"/>
      <c r="K23" s="8">
        <f aca="true" t="shared" si="3" ref="K23:K31">SUM(B23:J23)</f>
        <v>0</v>
      </c>
    </row>
    <row r="24" spans="1:11" ht="15">
      <c r="A24" s="2" t="s">
        <v>307</v>
      </c>
      <c r="B24" s="9"/>
      <c r="C24" s="9"/>
      <c r="D24" s="9"/>
      <c r="E24" s="9"/>
      <c r="F24" s="9"/>
      <c r="G24" s="9"/>
      <c r="H24" s="9"/>
      <c r="I24" s="9"/>
      <c r="J24" s="9"/>
      <c r="K24" s="8">
        <f t="shared" si="3"/>
        <v>0</v>
      </c>
    </row>
    <row r="25" spans="1:11" ht="30">
      <c r="A25" s="2" t="s">
        <v>308</v>
      </c>
      <c r="B25" s="9"/>
      <c r="C25" s="9"/>
      <c r="D25" s="9"/>
      <c r="E25" s="9"/>
      <c r="F25" s="9"/>
      <c r="G25" s="9"/>
      <c r="H25" s="9"/>
      <c r="I25" s="9"/>
      <c r="J25" s="9"/>
      <c r="K25" s="8">
        <f t="shared" si="3"/>
        <v>0</v>
      </c>
    </row>
    <row r="26" spans="1:11" ht="30">
      <c r="A26" s="2" t="s">
        <v>319</v>
      </c>
      <c r="B26" s="9"/>
      <c r="C26" s="9"/>
      <c r="D26" s="9"/>
      <c r="E26" s="14">
        <v>275753.03</v>
      </c>
      <c r="F26" s="9"/>
      <c r="G26" s="9"/>
      <c r="H26" s="9"/>
      <c r="I26" s="9"/>
      <c r="J26" s="9"/>
      <c r="K26" s="8">
        <f t="shared" si="3"/>
        <v>275753.03</v>
      </c>
    </row>
    <row r="27" spans="1:11" ht="30">
      <c r="A27" s="2" t="s">
        <v>310</v>
      </c>
      <c r="B27" s="9"/>
      <c r="C27" s="9"/>
      <c r="D27" s="9"/>
      <c r="E27" s="14"/>
      <c r="F27" s="9"/>
      <c r="G27" s="9"/>
      <c r="H27" s="9"/>
      <c r="I27" s="9"/>
      <c r="J27" s="9"/>
      <c r="K27" s="8">
        <f t="shared" si="3"/>
        <v>0</v>
      </c>
    </row>
    <row r="28" spans="1:11" ht="30">
      <c r="A28" s="2" t="s">
        <v>320</v>
      </c>
      <c r="B28" s="9"/>
      <c r="C28" s="9"/>
      <c r="D28" s="9"/>
      <c r="E28" s="9"/>
      <c r="F28" s="9"/>
      <c r="G28" s="9"/>
      <c r="H28" s="9"/>
      <c r="I28" s="9"/>
      <c r="J28" s="9"/>
      <c r="K28" s="8">
        <f t="shared" si="3"/>
        <v>0</v>
      </c>
    </row>
    <row r="29" spans="1:11" ht="15">
      <c r="A29" s="2" t="s">
        <v>321</v>
      </c>
      <c r="B29" s="9"/>
      <c r="C29" s="9"/>
      <c r="D29" s="9"/>
      <c r="E29" s="9"/>
      <c r="F29" s="9"/>
      <c r="G29" s="9"/>
      <c r="H29" s="9"/>
      <c r="I29" s="9"/>
      <c r="J29" s="14">
        <f>+'Bulans uspjeha 30.09.2017'!D114</f>
        <v>1276110.5903000003</v>
      </c>
      <c r="K29" s="8">
        <f t="shared" si="3"/>
        <v>1276110.5903000003</v>
      </c>
    </row>
    <row r="30" spans="1:11" ht="15">
      <c r="A30" s="2" t="s">
        <v>313</v>
      </c>
      <c r="B30" s="9"/>
      <c r="C30" s="9"/>
      <c r="D30" s="9"/>
      <c r="E30" s="9"/>
      <c r="F30" s="9"/>
      <c r="G30" s="9"/>
      <c r="H30" s="9"/>
      <c r="I30" s="9"/>
      <c r="J30" s="9"/>
      <c r="K30" s="8">
        <f t="shared" si="3"/>
        <v>0</v>
      </c>
    </row>
    <row r="31" spans="1:11" ht="15">
      <c r="A31" s="2" t="s">
        <v>314</v>
      </c>
      <c r="B31" s="16"/>
      <c r="C31" s="16"/>
      <c r="D31" s="16"/>
      <c r="E31" s="16"/>
      <c r="F31" s="16"/>
      <c r="G31" s="16"/>
      <c r="H31" s="16"/>
      <c r="I31" s="16"/>
      <c r="J31" s="14">
        <v>-1100000</v>
      </c>
      <c r="K31" s="8">
        <f t="shared" si="3"/>
        <v>-1100000</v>
      </c>
    </row>
    <row r="32" spans="1:11" ht="15">
      <c r="A32" s="2" t="s">
        <v>315</v>
      </c>
      <c r="B32" s="9"/>
      <c r="C32" s="9"/>
      <c r="D32" s="9"/>
      <c r="E32" s="9"/>
      <c r="F32" s="9"/>
      <c r="G32" s="9"/>
      <c r="H32" s="9"/>
      <c r="I32" s="9"/>
      <c r="J32" s="9"/>
      <c r="K32" s="8">
        <f>SUM(B32:J32)</f>
        <v>0</v>
      </c>
    </row>
    <row r="33" spans="1:11" ht="18" customHeight="1">
      <c r="A33" s="1" t="s">
        <v>370</v>
      </c>
      <c r="B33" s="8">
        <f aca="true" t="shared" si="4" ref="B33:I33">SUM(B22:B32)</f>
        <v>4033303</v>
      </c>
      <c r="C33" s="8">
        <f t="shared" si="4"/>
        <v>0</v>
      </c>
      <c r="D33" s="8">
        <f t="shared" si="4"/>
        <v>0</v>
      </c>
      <c r="E33" s="8">
        <f>SUM(E22:E32)</f>
        <v>425812.03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>SUM(J22:J32)</f>
        <v>1380328.5903000003</v>
      </c>
      <c r="K33" s="8">
        <f>SUM(K22:K32)</f>
        <v>5839443.6203000005</v>
      </c>
    </row>
    <row r="35" spans="1:11" ht="15">
      <c r="A35" s="7" t="s">
        <v>337</v>
      </c>
      <c r="B35" s="6"/>
      <c r="C35" s="6"/>
      <c r="E35" s="10"/>
      <c r="K35" s="17"/>
    </row>
    <row r="36" spans="1:11" ht="15">
      <c r="A36" s="7" t="s">
        <v>346</v>
      </c>
      <c r="B36" s="6"/>
      <c r="C36" s="6"/>
      <c r="E36" s="10"/>
      <c r="F36" s="10"/>
      <c r="K36" s="13"/>
    </row>
    <row r="37" spans="1:6" ht="15">
      <c r="A37" s="6"/>
      <c r="B37" s="6"/>
      <c r="C37" s="6"/>
      <c r="E37" s="15"/>
      <c r="F37" s="10"/>
    </row>
    <row r="38" spans="1:11" ht="15">
      <c r="A38" s="6" t="s">
        <v>345</v>
      </c>
      <c r="B38" s="6"/>
      <c r="C38" s="6"/>
      <c r="E38" s="10"/>
      <c r="F38" s="10"/>
      <c r="K38" s="13"/>
    </row>
    <row r="39" spans="1:5" ht="15">
      <c r="A39" s="6" t="s">
        <v>380</v>
      </c>
      <c r="B39" s="6"/>
      <c r="C39" s="6"/>
      <c r="E39" s="189"/>
    </row>
  </sheetData>
  <sheetProtection/>
  <mergeCells count="3">
    <mergeCell ref="A5:K5"/>
    <mergeCell ref="A6:K6"/>
    <mergeCell ref="A1:B1"/>
  </mergeCells>
  <printOptions/>
  <pageMargins left="0.25" right="0.25" top="0.75" bottom="0.75" header="0.3" footer="0.3"/>
  <pageSetup fitToHeight="0" fitToWidth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2017-10-14T14:00:08Z</cp:lastPrinted>
  <dcterms:created xsi:type="dcterms:W3CDTF">2012-02-03T11:53:42Z</dcterms:created>
  <dcterms:modified xsi:type="dcterms:W3CDTF">2017-10-16T06:05:35Z</dcterms:modified>
  <cp:category/>
  <cp:version/>
  <cp:contentType/>
  <cp:contentStatus/>
</cp:coreProperties>
</file>