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2435" activeTab="0"/>
  </bookViews>
  <sheets>
    <sheet name="Bilans stanja I Q 2019" sheetId="1" r:id="rId1"/>
    <sheet name="Bilans uspjeha I Q 2019" sheetId="2" r:id="rId2"/>
    <sheet name="Bilans novčanih tokova" sheetId="3" r:id="rId3"/>
    <sheet name="Promjene na kapitalu" sheetId="4" r:id="rId4"/>
  </sheets>
  <externalReferences>
    <externalReference r:id="rId7"/>
    <externalReference r:id="rId8"/>
  </externalReferences>
  <definedNames>
    <definedName name="_xlnm.Print_Area" localSheetId="0">'Bilans stanja I Q 2019'!$A$1:$E$114</definedName>
    <definedName name="_xlnm.Print_Area" localSheetId="1">'Bilans uspjeha I Q 2019'!$A$1:$E$123</definedName>
  </definedNames>
  <calcPr fullCalcOnLoad="1"/>
</workbook>
</file>

<file path=xl/comments2.xml><?xml version="1.0" encoding="utf-8"?>
<comments xmlns="http://schemas.openxmlformats.org/spreadsheetml/2006/main">
  <authors>
    <author>Tamara Sinistaj</author>
  </authors>
  <commentList>
    <comment ref="B54" authorId="0">
      <text>
        <r>
          <rPr>
            <b/>
            <sz val="9"/>
            <rFont val="Tahoma"/>
            <family val="2"/>
          </rPr>
          <t>Tamara Sinistaj:</t>
        </r>
        <r>
          <rPr>
            <sz val="9"/>
            <rFont val="Tahoma"/>
            <family val="2"/>
          </rPr>
          <t xml:space="preserve">
BRUTO OPERATIVNI TROKSPVI-TROŠKOVI PRI STETAMA (ALI BEZ DIR.TR. PRI ŠTETAMA) I UMANJITI ZA PROVIZI  RE I UMANJENO ZA 460* (JUBILARNE OTPREMNINE I NEIKSO GODISNJI ODMOR)</t>
        </r>
      </text>
    </comment>
  </commentList>
</comments>
</file>

<file path=xl/sharedStrings.xml><?xml version="1.0" encoding="utf-8"?>
<sst xmlns="http://schemas.openxmlformats.org/spreadsheetml/2006/main" count="427" uniqueCount="378">
  <si>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</si>
  <si>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</si>
  <si>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</si>
  <si>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</si>
  <si>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</si>
  <si>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</si>
  <si>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</si>
  <si>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</si>
  <si>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</si>
  <si>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</si>
  <si>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</si>
  <si>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</si>
  <si>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</si>
  <si>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</si>
  <si>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</si>
  <si>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</si>
  <si>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</si>
  <si>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</si>
  <si>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</si>
  <si>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</si>
  <si>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</si>
  <si>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</si>
  <si>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</si>
  <si>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</si>
  <si>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</si>
  <si>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</si>
  <si>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</si>
  <si>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</si>
  <si>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</si>
  <si>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</si>
  <si>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</si>
  <si>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</si>
  <si>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</si>
  <si>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</si>
  <si>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</si>
  <si>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</si>
  <si>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</si>
  <si>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</si>
  <si>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</si>
  <si>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</si>
  <si>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</si>
  <si>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</si>
  <si>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</si>
  <si>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</si>
  <si>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</si>
  <si>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</si>
  <si>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</si>
  <si>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</si>
  <si>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</si>
  <si>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</si>
  <si>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</si>
  <si>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</si>
  <si>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</si>
  <si>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</si>
  <si>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</si>
  <si>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</si>
  <si>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</si>
  <si>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</si>
  <si>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</si>
  <si>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</si>
  <si>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</si>
  <si>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</si>
  <si>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</si>
  <si>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</si>
  <si>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</si>
  <si>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</si>
  <si>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</si>
  <si>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</si>
  <si>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</si>
  <si>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</si>
  <si>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</si>
  <si>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</si>
  <si>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</si>
  <si>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</si>
  <si>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</si>
  <si>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</si>
  <si>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</si>
  <si>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</si>
  <si>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</si>
  <si>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</si>
  <si>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</si>
  <si>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</si>
  <si>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</si>
  <si>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</si>
  <si>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</si>
  <si>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</si>
  <si>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</si>
  <si>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</si>
  <si>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</si>
  <si>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</si>
  <si>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</si>
  <si>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</si>
  <si>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</si>
  <si>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</si>
  <si>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</si>
  <si>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</si>
  <si>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</si>
  <si>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</si>
  <si>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</si>
  <si>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</si>
  <si>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</si>
  <si>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</si>
  <si>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</si>
  <si>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</si>
  <si>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</si>
  <si>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</si>
  <si>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</si>
  <si>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</si>
  <si>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</si>
  <si>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</si>
  <si>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</si>
  <si>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</si>
  <si>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</si>
  <si>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</si>
  <si>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</si>
  <si>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</si>
  <si>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</si>
  <si>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</si>
  <si>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</si>
  <si>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</si>
  <si>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</si>
  <si>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</si>
  <si>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</si>
  <si>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</si>
  <si>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</si>
  <si>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</si>
  <si>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</si>
  <si>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</si>
  <si>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</si>
  <si>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</si>
  <si>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</si>
  <si>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</si>
  <si>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</si>
  <si>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</si>
  <si>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</si>
  <si>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</si>
  <si>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</si>
  <si>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</si>
  <si>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</si>
  <si>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</si>
  <si>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</si>
  <si>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</si>
  <si>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</si>
  <si>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</si>
  <si>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</si>
  <si>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</si>
  <si>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</si>
  <si>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</si>
  <si>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</si>
  <si>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</si>
  <si>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</si>
  <si>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</si>
  <si>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</si>
  <si>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</si>
  <si>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</si>
  <si>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</si>
  <si>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</si>
  <si>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</si>
  <si>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</si>
  <si>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</si>
  <si>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</si>
  <si>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</si>
  <si>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</si>
  <si>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</si>
  <si>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</si>
  <si>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</si>
  <si>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</si>
  <si>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</si>
  <si>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</si>
  <si>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</si>
  <si>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</si>
  <si>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</si>
  <si>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</si>
  <si>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</si>
  <si>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</si>
  <si>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</si>
  <si>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</si>
  <si>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</si>
  <si>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</si>
  <si>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</si>
  <si>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</si>
  <si>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</si>
  <si>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</si>
  <si>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</si>
  <si>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</si>
  <si>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</si>
  <si>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</si>
  <si>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</si>
  <si>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</si>
  <si>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</si>
  <si>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</si>
  <si>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</si>
  <si>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</si>
  <si>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</si>
  <si>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</si>
  <si>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</si>
  <si>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</si>
  <si>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</si>
  <si>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</si>
  <si>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</si>
  <si>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</si>
  <si>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</si>
  <si>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</si>
  <si>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</si>
  <si>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</si>
  <si>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</si>
  <si>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</si>
  <si>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</si>
  <si>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</si>
  <si>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</si>
  <si>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</si>
  <si>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</si>
  <si>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</si>
  <si>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</si>
  <si>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</si>
  <si>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</si>
  <si>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</si>
  <si>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</si>
  <si>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</si>
  <si>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</si>
  <si>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</si>
  <si>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</si>
  <si>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</si>
  <si>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</si>
  <si>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</si>
  <si>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</si>
  <si>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</si>
  <si>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</si>
  <si>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</si>
  <si>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</si>
  <si>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</si>
  <si>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</si>
  <si>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</si>
  <si>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</si>
  <si>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</si>
  <si>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</si>
  <si>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</si>
  <si>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</si>
  <si>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</si>
  <si>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</si>
  <si>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</si>
  <si>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</si>
  <si>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</si>
  <si>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</si>
  <si>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</si>
  <si>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</si>
  <si>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</si>
  <si>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</si>
  <si>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</si>
  <si>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</si>
  <si>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</si>
  <si>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</si>
  <si>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</si>
  <si>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</si>
  <si>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</si>
  <si>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</si>
  <si>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</si>
  <si>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</si>
  <si>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</si>
  <si>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</si>
  <si>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</si>
  <si>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</si>
  <si>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</si>
  <si>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</si>
  <si>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</si>
  <si>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</si>
  <si>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</si>
  <si>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</si>
  <si>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</si>
  <si>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</si>
  <si>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</si>
  <si>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</si>
  <si>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</si>
  <si>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</si>
  <si>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</si>
  <si>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</si>
  <si>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</si>
  <si>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</si>
  <si>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</si>
  <si>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</si>
  <si>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</si>
  <si>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</si>
  <si>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</si>
  <si>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</si>
  <si>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</si>
  <si>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</si>
  <si>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</si>
  <si>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</si>
  <si>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</si>
  <si>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</si>
  <si>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</si>
  <si>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</si>
  <si>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</si>
  <si>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</si>
  <si>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</si>
  <si>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</si>
  <si>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</si>
  <si>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</si>
  <si>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</si>
  <si>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</si>
  <si>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</si>
  <si>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</si>
  <si>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</si>
  <si>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</si>
  <si>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</si>
  <si>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</si>
  <si>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</si>
  <si>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</si>
  <si>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</si>
  <si>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</si>
  <si>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</si>
  <si>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</si>
  <si>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</si>
  <si>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</si>
  <si>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</si>
  <si>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</si>
  <si>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</si>
  <si>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</si>
  <si>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</si>
  <si>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</si>
  <si>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</si>
  <si>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</si>
  <si>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</si>
  <si>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</si>
  <si>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</si>
  <si>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</si>
  <si>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</si>
  <si>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</si>
  <si>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</si>
  <si>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</si>
  <si>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</si>
  <si>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</si>
  <si>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</si>
  <si>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</si>
  <si>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</si>
  <si>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</si>
  <si>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</si>
  <si>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</si>
  <si>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</si>
  <si>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</si>
  <si>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Lice odgovorno za sastavljanje bilansa:  CAKIC VESNA</t>
  </si>
  <si>
    <t>Izvršni direktor:        NEBOJSA SCEKIC</t>
  </si>
  <si>
    <t>U  PODGORICI</t>
  </si>
  <si>
    <t>Sjedište: PODGORICA</t>
  </si>
  <si>
    <t>Vrsta osiguranja: NEZIVOTNO OSIGURANJE</t>
  </si>
  <si>
    <t>Šifra djelatnosti:  6512</t>
  </si>
  <si>
    <t>U PODGORICI</t>
  </si>
  <si>
    <t>Sjedište:  PODGORICA</t>
  </si>
  <si>
    <t>Šifra djelatnosti: 6512</t>
  </si>
  <si>
    <t>720, 734</t>
  </si>
  <si>
    <t>09</t>
  </si>
  <si>
    <t>192</t>
  </si>
  <si>
    <t xml:space="preserve"> 19</t>
  </si>
  <si>
    <t>470,471,472,475</t>
  </si>
  <si>
    <t>430,432,434</t>
  </si>
  <si>
    <t xml:space="preserve">Naziv društva za osiguranje: AKCIONARSKO DRUSTVO SAVA OSIGURANJE PODGORICA </t>
  </si>
  <si>
    <t>3</t>
  </si>
  <si>
    <r>
      <t xml:space="preserve">Naziv društva za osiguranje: </t>
    </r>
    <r>
      <rPr>
        <b/>
        <sz val="16"/>
        <color indexed="8"/>
        <rFont val="Calibri"/>
        <family val="2"/>
      </rPr>
      <t>AKCIONARSKO DRUSTVO  SAVA</t>
    </r>
    <r>
      <rPr>
        <b/>
        <sz val="16"/>
        <color indexed="8"/>
        <rFont val="Calibri"/>
        <family val="2"/>
      </rPr>
      <t xml:space="preserve"> OSIGURANJE PODGORICA </t>
    </r>
  </si>
  <si>
    <r>
      <t>740</t>
    </r>
    <r>
      <rPr>
        <b/>
        <sz val="16"/>
        <rFont val="Calibri"/>
        <family val="2"/>
      </rPr>
      <t>,741,</t>
    </r>
    <r>
      <rPr>
        <sz val="16"/>
        <rFont val="Calibri"/>
        <family val="2"/>
      </rPr>
      <t>742,743,</t>
    </r>
    <r>
      <rPr>
        <b/>
        <sz val="16"/>
        <rFont val="Calibri"/>
        <family val="2"/>
      </rPr>
      <t>744</t>
    </r>
    <r>
      <rPr>
        <sz val="16"/>
        <rFont val="Calibri"/>
        <family val="2"/>
      </rPr>
      <t>,745,746,</t>
    </r>
  </si>
  <si>
    <r>
      <t xml:space="preserve">783, 784, </t>
    </r>
    <r>
      <rPr>
        <b/>
        <sz val="16"/>
        <rFont val="Calibri"/>
        <family val="2"/>
      </rPr>
      <t>785, 786</t>
    </r>
    <r>
      <rPr>
        <sz val="16"/>
        <rFont val="Calibri"/>
        <family val="2"/>
      </rPr>
      <t>,787,788,</t>
    </r>
    <r>
      <rPr>
        <b/>
        <sz val="16"/>
        <rFont val="Calibri"/>
        <family val="2"/>
      </rPr>
      <t>789,</t>
    </r>
  </si>
  <si>
    <r>
      <t xml:space="preserve">Naziv društva za osiguranje: </t>
    </r>
    <r>
      <rPr>
        <b/>
        <sz val="16"/>
        <color indexed="8"/>
        <rFont val="Calibri"/>
        <family val="2"/>
      </rPr>
      <t xml:space="preserve">AKCIONARSKO DRUSTVO  SAVA OSIGURANJE PODGORICA </t>
    </r>
  </si>
  <si>
    <r>
      <t>Sjedište:</t>
    </r>
    <r>
      <rPr>
        <b/>
        <sz val="16"/>
        <color indexed="8"/>
        <rFont val="Calibri"/>
        <family val="2"/>
      </rPr>
      <t xml:space="preserve"> PODGORICA</t>
    </r>
  </si>
  <si>
    <r>
      <t xml:space="preserve">Vrsta osiguranja: </t>
    </r>
    <r>
      <rPr>
        <b/>
        <sz val="16"/>
        <color indexed="8"/>
        <rFont val="Calibri"/>
        <family val="2"/>
      </rPr>
      <t>NEZIVOTNO OSIGURANJE</t>
    </r>
  </si>
  <si>
    <r>
      <t xml:space="preserve">Šifra djelatnosti: </t>
    </r>
    <r>
      <rPr>
        <b/>
        <sz val="16"/>
        <color indexed="8"/>
        <rFont val="Calibri"/>
        <family val="2"/>
      </rPr>
      <t>6512</t>
    </r>
  </si>
  <si>
    <r>
      <t xml:space="preserve">Naziv društva za osiguranje: </t>
    </r>
    <r>
      <rPr>
        <b/>
        <sz val="11"/>
        <color indexed="8"/>
        <rFont val="Calibri"/>
        <family val="2"/>
      </rPr>
      <t xml:space="preserve">AKCIONARSKO DRUSTVO  </t>
    </r>
    <r>
      <rPr>
        <b/>
        <sz val="11"/>
        <color indexed="8"/>
        <rFont val="Calibri"/>
        <family val="2"/>
      </rPr>
      <t>SAVA</t>
    </r>
    <r>
      <rPr>
        <b/>
        <sz val="11"/>
        <color indexed="8"/>
        <rFont val="Calibri"/>
        <family val="2"/>
      </rPr>
      <t xml:space="preserve"> OSIGURANJE PODGORICA </t>
    </r>
  </si>
  <si>
    <t>Lice odgovorno za sastavljanje bilansa:  VESNA CAKIĆ</t>
  </si>
  <si>
    <t>U Podgorici</t>
  </si>
  <si>
    <t>Vrsta osiguranja: NEŽIVOTNO OSIGURANJE</t>
  </si>
  <si>
    <t>od   01.01.2019   do   31.03.2019</t>
  </si>
  <si>
    <t>Datum, 12.04.2019</t>
  </si>
  <si>
    <t>od   01.01.2019.   do  31.03.2019</t>
  </si>
  <si>
    <t>od   01.01.2019. do  31.03.2019.godine</t>
  </si>
  <si>
    <t>Izvršni direktor:   NEBOJŠA ŠĆEKIĆ</t>
  </si>
  <si>
    <t>Datum: 12.04.2019.godine</t>
  </si>
  <si>
    <t>od  01.01.2019  do  31.03.2019</t>
  </si>
  <si>
    <t>Stanje na dan 31.03.2019godine</t>
  </si>
  <si>
    <t>Izvršni direktor: NEBOJŠA  SĆEKIĆ</t>
  </si>
  <si>
    <t>Lice odgovorno za sastavljanje bilansa:  CAKIĆ VESNA</t>
  </si>
</sst>
</file>

<file path=xl/styles.xml><?xml version="1.0" encoding="utf-8"?>
<styleSheet xmlns="http://schemas.openxmlformats.org/spreadsheetml/2006/main">
  <numFmts count="5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\ &quot;Din.&quot;"/>
    <numFmt numFmtId="201" formatCode="0.0"/>
    <numFmt numFmtId="202" formatCode="[$-12C1A]#,##0.00"/>
    <numFmt numFmtId="203" formatCode="#,##0.000000000"/>
    <numFmt numFmtId="204" formatCode="#,##0_ ;\-#,##0\ "/>
    <numFmt numFmtId="205" formatCode="#,##0.0000000000"/>
    <numFmt numFmtId="206" formatCode="#,##0.00000000000"/>
    <numFmt numFmtId="207" formatCode="#,##0.0000"/>
    <numFmt numFmtId="208" formatCode="#,##0.0000000000000"/>
    <numFmt numFmtId="209" formatCode="#,##0.00_ ;\-#,##0.00\ "/>
    <numFmt numFmtId="210" formatCode="[$-1241A]#,##0.00"/>
    <numFmt numFmtId="211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30"/>
      <name val="Calibri"/>
      <family val="2"/>
    </font>
    <font>
      <sz val="16"/>
      <color indexed="8"/>
      <name val="Calibri"/>
      <family val="2"/>
    </font>
    <font>
      <sz val="16"/>
      <color indexed="30"/>
      <name val="Cambria"/>
      <family val="1"/>
    </font>
    <font>
      <b/>
      <sz val="16"/>
      <color indexed="30"/>
      <name val="Cambria"/>
      <family val="1"/>
    </font>
    <font>
      <sz val="16"/>
      <color indexed="30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9"/>
      <name val="Calibri"/>
      <family val="2"/>
    </font>
    <font>
      <b/>
      <u val="singleAccounting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rgb="FF0070C0"/>
      <name val="Cambria"/>
      <family val="1"/>
    </font>
    <font>
      <b/>
      <sz val="16"/>
      <color rgb="FF0070C0"/>
      <name val="Cambria"/>
      <family val="1"/>
    </font>
    <font>
      <sz val="16"/>
      <color rgb="FF000000"/>
      <name val="Calibri"/>
      <family val="2"/>
    </font>
    <font>
      <sz val="16"/>
      <color rgb="FF0070C0"/>
      <name val="Calibri"/>
      <family val="2"/>
    </font>
    <font>
      <b/>
      <sz val="16"/>
      <color rgb="FFFF0000"/>
      <name val="Calibri"/>
      <family val="2"/>
    </font>
    <font>
      <sz val="16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/>
      <top style="thin"/>
      <bottom style="thin"/>
    </border>
    <border>
      <left style="thin"/>
      <right style="thin">
        <color theme="3" tint="0.39998000860214233"/>
      </right>
      <top style="thin"/>
      <bottom style="thin">
        <color theme="3" tint="0.39998000860214233"/>
      </bottom>
    </border>
    <border>
      <left style="thin">
        <color theme="3" tint="0.39998000860214233"/>
      </left>
      <right style="thin">
        <color theme="3" tint="0.39998000860214233"/>
      </right>
      <top style="thin"/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 style="thin"/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/>
    </border>
    <border>
      <left style="thin">
        <color theme="3" tint="0.39998000860214233"/>
      </left>
      <right style="thin"/>
      <top style="thin"/>
      <bottom style="thin">
        <color theme="3" tint="0.39998000860214233"/>
      </bottom>
    </border>
    <border>
      <left style="thin">
        <color theme="3" tint="0.39998000860214233"/>
      </left>
      <right style="thin"/>
      <top style="thin">
        <color theme="3" tint="0.39998000860214233"/>
      </top>
      <bottom style="thin">
        <color theme="3" tint="0.39998000860214233"/>
      </bottom>
    </border>
    <border>
      <left style="thin">
        <color theme="3" tint="0.3999800086021423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3" fontId="28" fillId="0" borderId="10" xfId="0" applyNumberFormat="1" applyFont="1" applyBorder="1" applyAlignment="1" applyProtection="1">
      <alignment/>
      <protection/>
    </xf>
    <xf numFmtId="3" fontId="24" fillId="0" borderId="10" xfId="0" applyNumberFormat="1" applyFont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24" fillId="33" borderId="10" xfId="0" applyNumberFormat="1" applyFont="1" applyFill="1" applyBorder="1" applyAlignment="1">
      <alignment/>
    </xf>
    <xf numFmtId="3" fontId="24" fillId="0" borderId="10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3" fontId="24" fillId="0" borderId="10" xfId="0" applyNumberFormat="1" applyFont="1" applyFill="1" applyBorder="1" applyAlignment="1" applyProtection="1">
      <alignment/>
      <protection locked="0"/>
    </xf>
    <xf numFmtId="3" fontId="63" fillId="0" borderId="10" xfId="0" applyNumberFormat="1" applyFont="1" applyBorder="1" applyAlignment="1" applyProtection="1">
      <alignment/>
      <protection locked="0"/>
    </xf>
    <xf numFmtId="187" fontId="0" fillId="0" borderId="0" xfId="42" applyFont="1" applyAlignment="1">
      <alignment/>
    </xf>
    <xf numFmtId="0" fontId="29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wrapText="1"/>
    </xf>
    <xf numFmtId="0" fontId="29" fillId="0" borderId="11" xfId="0" applyFont="1" applyBorder="1" applyAlignment="1" applyProtection="1">
      <alignment horizontal="center"/>
      <protection locked="0"/>
    </xf>
    <xf numFmtId="0" fontId="31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3" fillId="0" borderId="11" xfId="0" applyFont="1" applyBorder="1" applyAlignment="1" applyProtection="1">
      <alignment/>
      <protection locked="0"/>
    </xf>
    <xf numFmtId="0" fontId="24" fillId="0" borderId="11" xfId="0" applyFont="1" applyBorder="1" applyAlignment="1">
      <alignment horizontal="right"/>
    </xf>
    <xf numFmtId="0" fontId="33" fillId="0" borderId="11" xfId="0" applyFont="1" applyBorder="1" applyAlignment="1">
      <alignment wrapText="1"/>
    </xf>
    <xf numFmtId="0" fontId="33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32" fillId="0" borderId="11" xfId="0" applyFont="1" applyBorder="1" applyAlignment="1">
      <alignment wrapText="1"/>
    </xf>
    <xf numFmtId="0" fontId="28" fillId="0" borderId="11" xfId="0" applyFont="1" applyBorder="1" applyAlignment="1">
      <alignment horizontal="center"/>
    </xf>
    <xf numFmtId="0" fontId="30" fillId="0" borderId="11" xfId="0" applyFont="1" applyBorder="1" applyAlignment="1">
      <alignment/>
    </xf>
    <xf numFmtId="0" fontId="30" fillId="0" borderId="11" xfId="0" applyFont="1" applyBorder="1" applyAlignment="1" applyProtection="1">
      <alignment/>
      <protection locked="0"/>
    </xf>
    <xf numFmtId="0" fontId="62" fillId="0" borderId="0" xfId="0" applyFont="1" applyAlignment="1">
      <alignment/>
    </xf>
    <xf numFmtId="0" fontId="62" fillId="0" borderId="0" xfId="0" applyFont="1" applyAlignment="1" applyProtection="1">
      <alignment/>
      <protection locked="0"/>
    </xf>
    <xf numFmtId="0" fontId="62" fillId="0" borderId="0" xfId="0" applyFont="1" applyFill="1" applyAlignment="1">
      <alignment/>
    </xf>
    <xf numFmtId="0" fontId="28" fillId="0" borderId="0" xfId="0" applyFont="1" applyBorder="1" applyAlignment="1" applyProtection="1">
      <alignment/>
      <protection locked="0"/>
    </xf>
    <xf numFmtId="0" fontId="64" fillId="0" borderId="0" xfId="0" applyFont="1" applyAlignment="1">
      <alignment/>
    </xf>
    <xf numFmtId="0" fontId="28" fillId="0" borderId="0" xfId="0" applyFont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vertical="top"/>
      <protection locked="0"/>
    </xf>
    <xf numFmtId="0" fontId="62" fillId="0" borderId="0" xfId="0" applyFont="1" applyAlignment="1" applyProtection="1">
      <alignment/>
      <protection locked="0"/>
    </xf>
    <xf numFmtId="0" fontId="65" fillId="0" borderId="0" xfId="0" applyFont="1" applyAlignment="1">
      <alignment/>
    </xf>
    <xf numFmtId="0" fontId="65" fillId="0" borderId="0" xfId="0" applyFont="1" applyAlignment="1" applyProtection="1">
      <alignment/>
      <protection locked="0"/>
    </xf>
    <xf numFmtId="187" fontId="65" fillId="0" borderId="0" xfId="42" applyFont="1" applyAlignment="1">
      <alignment/>
    </xf>
    <xf numFmtId="0" fontId="66" fillId="0" borderId="0" xfId="0" applyFont="1" applyAlignment="1">
      <alignment horizontal="center"/>
    </xf>
    <xf numFmtId="187" fontId="66" fillId="0" borderId="0" xfId="42" applyFont="1" applyAlignment="1">
      <alignment horizontal="center"/>
    </xf>
    <xf numFmtId="0" fontId="66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 applyProtection="1">
      <alignment/>
      <protection locked="0"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>
      <alignment wrapText="1"/>
    </xf>
    <xf numFmtId="0" fontId="6" fillId="35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 applyProtection="1">
      <alignment/>
      <protection locked="0"/>
    </xf>
    <xf numFmtId="0" fontId="6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 applyProtection="1">
      <alignment/>
      <protection locked="0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0" fontId="6" fillId="0" borderId="14" xfId="0" applyFont="1" applyBorder="1" applyAlignment="1">
      <alignment horizontal="center" wrapText="1"/>
    </xf>
    <xf numFmtId="0" fontId="6" fillId="36" borderId="14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 applyProtection="1">
      <alignment/>
      <protection locked="0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3" fontId="6" fillId="0" borderId="16" xfId="0" applyNumberFormat="1" applyFont="1" applyBorder="1" applyAlignment="1" applyProtection="1">
      <alignment/>
      <protection locked="0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67" fillId="0" borderId="0" xfId="0" applyFont="1" applyAlignment="1" applyProtection="1">
      <alignment/>
      <protection locked="0"/>
    </xf>
    <xf numFmtId="187" fontId="65" fillId="0" borderId="0" xfId="42" applyFont="1" applyFill="1" applyAlignment="1">
      <alignment/>
    </xf>
    <xf numFmtId="0" fontId="67" fillId="0" borderId="0" xfId="0" applyFont="1" applyFill="1" applyAlignment="1">
      <alignment/>
    </xf>
    <xf numFmtId="0" fontId="65" fillId="0" borderId="0" xfId="0" applyFont="1" applyBorder="1" applyAlignment="1" applyProtection="1">
      <alignment vertical="top"/>
      <protection locked="0"/>
    </xf>
    <xf numFmtId="0" fontId="70" fillId="0" borderId="0" xfId="0" applyFont="1" applyFill="1" applyBorder="1" applyAlignment="1">
      <alignment vertical="top"/>
    </xf>
    <xf numFmtId="187" fontId="65" fillId="0" borderId="0" xfId="42" applyFont="1" applyFill="1" applyBorder="1" applyAlignment="1">
      <alignment/>
    </xf>
    <xf numFmtId="187" fontId="71" fillId="0" borderId="0" xfId="42" applyFont="1" applyFill="1" applyAlignment="1">
      <alignment/>
    </xf>
    <xf numFmtId="0" fontId="65" fillId="0" borderId="0" xfId="0" applyFont="1" applyAlignment="1" applyProtection="1">
      <alignment/>
      <protection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65" fillId="0" borderId="11" xfId="0" applyFont="1" applyBorder="1" applyAlignment="1">
      <alignment horizontal="center"/>
    </xf>
    <xf numFmtId="49" fontId="65" fillId="0" borderId="11" xfId="0" applyNumberFormat="1" applyFont="1" applyBorder="1" applyAlignment="1">
      <alignment horizontal="center"/>
    </xf>
    <xf numFmtId="0" fontId="65" fillId="0" borderId="11" xfId="0" applyFont="1" applyBorder="1" applyAlignment="1">
      <alignment/>
    </xf>
    <xf numFmtId="0" fontId="65" fillId="0" borderId="11" xfId="0" applyFont="1" applyBorder="1" applyAlignment="1" applyProtection="1">
      <alignment/>
      <protection locked="0"/>
    </xf>
    <xf numFmtId="0" fontId="65" fillId="0" borderId="11" xfId="0" applyFont="1" applyBorder="1" applyAlignment="1">
      <alignment wrapText="1"/>
    </xf>
    <xf numFmtId="49" fontId="65" fillId="0" borderId="11" xfId="0" applyNumberFormat="1" applyFont="1" applyBorder="1" applyAlignment="1">
      <alignment horizontal="center" wrapText="1"/>
    </xf>
    <xf numFmtId="0" fontId="65" fillId="0" borderId="11" xfId="0" applyFont="1" applyFill="1" applyBorder="1" applyAlignment="1">
      <alignment wrapText="1"/>
    </xf>
    <xf numFmtId="0" fontId="65" fillId="0" borderId="11" xfId="0" applyFont="1" applyFill="1" applyBorder="1" applyAlignment="1" applyProtection="1">
      <alignment/>
      <protection locked="0"/>
    </xf>
    <xf numFmtId="3" fontId="65" fillId="0" borderId="0" xfId="0" applyNumberFormat="1" applyFont="1" applyAlignment="1">
      <alignment/>
    </xf>
    <xf numFmtId="187" fontId="65" fillId="0" borderId="0" xfId="42" applyFont="1" applyFill="1" applyAlignment="1">
      <alignment/>
    </xf>
    <xf numFmtId="0" fontId="65" fillId="0" borderId="11" xfId="0" applyFont="1" applyFill="1" applyBorder="1" applyAlignment="1">
      <alignment/>
    </xf>
    <xf numFmtId="0" fontId="65" fillId="0" borderId="11" xfId="0" applyFont="1" applyBorder="1" applyAlignment="1">
      <alignment horizontal="center" wrapText="1"/>
    </xf>
    <xf numFmtId="3" fontId="65" fillId="0" borderId="11" xfId="0" applyNumberFormat="1" applyFont="1" applyBorder="1" applyAlignment="1">
      <alignment horizontal="center"/>
    </xf>
    <xf numFmtId="0" fontId="65" fillId="36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65" fillId="0" borderId="0" xfId="0" applyFont="1" applyAlignment="1" applyProtection="1">
      <alignment horizontal="center"/>
      <protection locked="0"/>
    </xf>
    <xf numFmtId="0" fontId="65" fillId="0" borderId="0" xfId="0" applyFont="1" applyAlignment="1" applyProtection="1">
      <alignment/>
      <protection locked="0"/>
    </xf>
    <xf numFmtId="0" fontId="65" fillId="0" borderId="0" xfId="0" applyFont="1" applyAlignment="1">
      <alignment horizontal="center"/>
    </xf>
    <xf numFmtId="179" fontId="65" fillId="0" borderId="0" xfId="0" applyNumberFormat="1" applyFont="1" applyAlignment="1">
      <alignment/>
    </xf>
    <xf numFmtId="187" fontId="65" fillId="0" borderId="0" xfId="42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3" fontId="28" fillId="0" borderId="0" xfId="0" applyNumberFormat="1" applyFont="1" applyBorder="1" applyAlignment="1" applyProtection="1">
      <alignment/>
      <protection/>
    </xf>
    <xf numFmtId="187" fontId="66" fillId="0" borderId="0" xfId="42" applyFont="1" applyBorder="1" applyAlignment="1" applyProtection="1">
      <alignment horizontal="center"/>
      <protection locked="0"/>
    </xf>
    <xf numFmtId="187" fontId="5" fillId="0" borderId="13" xfId="42" applyFont="1" applyBorder="1" applyAlignment="1">
      <alignment horizontal="center"/>
    </xf>
    <xf numFmtId="187" fontId="5" fillId="0" borderId="17" xfId="42" applyFont="1" applyBorder="1" applyAlignment="1">
      <alignment horizontal="center"/>
    </xf>
    <xf numFmtId="187" fontId="5" fillId="0" borderId="10" xfId="42" applyFont="1" applyBorder="1" applyAlignment="1">
      <alignment horizontal="center"/>
    </xf>
    <xf numFmtId="187" fontId="5" fillId="0" borderId="18" xfId="42" applyFont="1" applyBorder="1" applyAlignment="1">
      <alignment horizontal="center"/>
    </xf>
    <xf numFmtId="187" fontId="69" fillId="0" borderId="0" xfId="42" applyFont="1" applyAlignment="1">
      <alignment/>
    </xf>
    <xf numFmtId="187" fontId="65" fillId="0" borderId="0" xfId="42" applyFont="1" applyAlignment="1" applyProtection="1">
      <alignment/>
      <protection/>
    </xf>
    <xf numFmtId="187" fontId="65" fillId="0" borderId="11" xfId="42" applyFont="1" applyBorder="1" applyAlignment="1">
      <alignment horizontal="center" vertical="center" wrapText="1"/>
    </xf>
    <xf numFmtId="187" fontId="65" fillId="0" borderId="11" xfId="42" applyFont="1" applyBorder="1" applyAlignment="1">
      <alignment horizontal="center"/>
    </xf>
    <xf numFmtId="187" fontId="65" fillId="0" borderId="11" xfId="42" applyFont="1" applyBorder="1" applyAlignment="1">
      <alignment vertical="center" wrapText="1"/>
    </xf>
    <xf numFmtId="187" fontId="5" fillId="0" borderId="0" xfId="42" applyFont="1" applyBorder="1" applyAlignment="1" applyProtection="1">
      <alignment/>
      <protection/>
    </xf>
    <xf numFmtId="185" fontId="6" fillId="0" borderId="16" xfId="42" applyNumberFormat="1" applyFont="1" applyBorder="1" applyAlignment="1" applyProtection="1">
      <alignment/>
      <protection locked="0"/>
    </xf>
    <xf numFmtId="185" fontId="66" fillId="0" borderId="11" xfId="42" applyNumberFormat="1" applyFont="1" applyFill="1" applyBorder="1" applyAlignment="1">
      <alignment/>
    </xf>
    <xf numFmtId="185" fontId="65" fillId="0" borderId="11" xfId="42" applyNumberFormat="1" applyFont="1" applyBorder="1" applyAlignment="1" applyProtection="1">
      <alignment/>
      <protection locked="0"/>
    </xf>
    <xf numFmtId="185" fontId="65" fillId="0" borderId="11" xfId="42" applyNumberFormat="1" applyFont="1" applyFill="1" applyBorder="1" applyAlignment="1" applyProtection="1">
      <alignment/>
      <protection locked="0"/>
    </xf>
    <xf numFmtId="185" fontId="66" fillId="0" borderId="11" xfId="42" applyNumberFormat="1" applyFont="1" applyFill="1" applyBorder="1" applyAlignment="1" applyProtection="1">
      <alignment/>
      <protection/>
    </xf>
    <xf numFmtId="185" fontId="66" fillId="0" borderId="11" xfId="42" applyNumberFormat="1" applyFont="1" applyBorder="1" applyAlignment="1" applyProtection="1">
      <alignment/>
      <protection/>
    </xf>
    <xf numFmtId="185" fontId="6" fillId="0" borderId="11" xfId="42" applyNumberFormat="1" applyFont="1" applyFill="1" applyBorder="1" applyAlignment="1" applyProtection="1">
      <alignment/>
      <protection locked="0"/>
    </xf>
    <xf numFmtId="185" fontId="66" fillId="0" borderId="11" xfId="42" applyNumberFormat="1" applyFont="1" applyFill="1" applyBorder="1" applyAlignment="1" applyProtection="1">
      <alignment/>
      <protection locked="0"/>
    </xf>
    <xf numFmtId="185" fontId="71" fillId="0" borderId="11" xfId="42" applyNumberFormat="1" applyFont="1" applyFill="1" applyBorder="1" applyAlignment="1" applyProtection="1">
      <alignment/>
      <protection locked="0"/>
    </xf>
    <xf numFmtId="187" fontId="72" fillId="0" borderId="0" xfId="42" applyFont="1" applyAlignment="1">
      <alignment/>
    </xf>
    <xf numFmtId="187" fontId="6" fillId="0" borderId="11" xfId="42" applyFont="1" applyFill="1" applyBorder="1" applyAlignment="1" applyProtection="1">
      <alignment/>
      <protection locked="0"/>
    </xf>
    <xf numFmtId="204" fontId="6" fillId="0" borderId="11" xfId="42" applyNumberFormat="1" applyFont="1" applyFill="1" applyBorder="1" applyAlignment="1" applyProtection="1">
      <alignment/>
      <protection locked="0"/>
    </xf>
    <xf numFmtId="204" fontId="5" fillId="0" borderId="11" xfId="42" applyNumberFormat="1" applyFont="1" applyFill="1" applyBorder="1" applyAlignment="1" applyProtection="1">
      <alignment/>
      <protection/>
    </xf>
    <xf numFmtId="204" fontId="65" fillId="0" borderId="0" xfId="0" applyNumberFormat="1" applyFont="1" applyAlignment="1">
      <alignment/>
    </xf>
    <xf numFmtId="3" fontId="6" fillId="0" borderId="10" xfId="0" applyNumberFormat="1" applyFont="1" applyFill="1" applyBorder="1" applyAlignment="1" applyProtection="1">
      <alignment/>
      <protection locked="0"/>
    </xf>
    <xf numFmtId="3" fontId="5" fillId="35" borderId="10" xfId="0" applyNumberFormat="1" applyFont="1" applyFill="1" applyBorder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6" fillId="35" borderId="10" xfId="42" applyNumberFormat="1" applyFont="1" applyFill="1" applyBorder="1" applyAlignment="1" applyProtection="1">
      <alignment/>
      <protection locked="0"/>
    </xf>
    <xf numFmtId="3" fontId="6" fillId="0" borderId="10" xfId="42" applyNumberFormat="1" applyFont="1" applyFill="1" applyBorder="1" applyAlignment="1" applyProtection="1">
      <alignment/>
      <protection locked="0"/>
    </xf>
    <xf numFmtId="3" fontId="5" fillId="35" borderId="10" xfId="42" applyNumberFormat="1" applyFont="1" applyFill="1" applyBorder="1" applyAlignment="1" applyProtection="1">
      <alignment/>
      <protection/>
    </xf>
    <xf numFmtId="3" fontId="5" fillId="0" borderId="10" xfId="42" applyNumberFormat="1" applyFont="1" applyFill="1" applyBorder="1" applyAlignment="1" applyProtection="1">
      <alignment/>
      <protection/>
    </xf>
    <xf numFmtId="3" fontId="9" fillId="0" borderId="0" xfId="42" applyNumberFormat="1" applyFont="1" applyFill="1" applyAlignment="1">
      <alignment/>
    </xf>
    <xf numFmtId="3" fontId="6" fillId="36" borderId="10" xfId="42" applyNumberFormat="1" applyFont="1" applyFill="1" applyBorder="1" applyAlignment="1" applyProtection="1">
      <alignment/>
      <protection locked="0"/>
    </xf>
    <xf numFmtId="3" fontId="5" fillId="35" borderId="10" xfId="0" applyNumberFormat="1" applyFont="1" applyFill="1" applyBorder="1" applyAlignment="1" applyProtection="1">
      <alignment/>
      <protection/>
    </xf>
    <xf numFmtId="3" fontId="5" fillId="36" borderId="10" xfId="0" applyNumberFormat="1" applyFont="1" applyFill="1" applyBorder="1" applyAlignment="1" applyProtection="1">
      <alignment/>
      <protection/>
    </xf>
    <xf numFmtId="3" fontId="6" fillId="35" borderId="10" xfId="0" applyNumberFormat="1" applyFont="1" applyFill="1" applyBorder="1" applyAlignment="1" applyProtection="1">
      <alignment/>
      <protection locked="0"/>
    </xf>
    <xf numFmtId="3" fontId="5" fillId="34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 locked="0"/>
    </xf>
    <xf numFmtId="187" fontId="6" fillId="34" borderId="10" xfId="42" applyFont="1" applyFill="1" applyBorder="1" applyAlignment="1" applyProtection="1">
      <alignment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5" fillId="0" borderId="19" xfId="0" applyNumberFormat="1" applyFont="1" applyFill="1" applyBorder="1" applyAlignment="1" applyProtection="1">
      <alignment/>
      <protection/>
    </xf>
    <xf numFmtId="4" fontId="41" fillId="0" borderId="0" xfId="58" applyNumberFormat="1" applyFont="1" applyFill="1">
      <alignment/>
      <protection/>
    </xf>
    <xf numFmtId="0" fontId="41" fillId="0" borderId="0" xfId="58" applyFont="1" applyFill="1">
      <alignment/>
      <protection/>
    </xf>
    <xf numFmtId="187" fontId="73" fillId="0" borderId="0" xfId="42" applyFont="1" applyFill="1" applyAlignment="1">
      <alignment/>
    </xf>
    <xf numFmtId="0" fontId="28" fillId="0" borderId="11" xfId="0" applyFont="1" applyBorder="1" applyAlignment="1">
      <alignment horizontal="center" wrapText="1"/>
    </xf>
    <xf numFmtId="1" fontId="74" fillId="0" borderId="0" xfId="0" applyNumberFormat="1" applyFont="1" applyAlignment="1">
      <alignment/>
    </xf>
    <xf numFmtId="1" fontId="74" fillId="0" borderId="0" xfId="0" applyNumberFormat="1" applyFont="1" applyFill="1" applyAlignment="1">
      <alignment/>
    </xf>
    <xf numFmtId="185" fontId="74" fillId="0" borderId="0" xfId="43" applyFont="1" applyAlignment="1">
      <alignment/>
    </xf>
    <xf numFmtId="0" fontId="65" fillId="0" borderId="0" xfId="0" applyFont="1" applyAlignment="1" applyProtection="1">
      <alignment horizontal="left"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187" fontId="65" fillId="0" borderId="20" xfId="42" applyFont="1" applyFill="1" applyBorder="1" applyAlignment="1">
      <alignment/>
    </xf>
    <xf numFmtId="0" fontId="65" fillId="0" borderId="0" xfId="0" applyFont="1" applyFill="1" applyAlignment="1" applyProtection="1">
      <alignment/>
      <protection locked="0"/>
    </xf>
    <xf numFmtId="43" fontId="65" fillId="0" borderId="0" xfId="0" applyNumberFormat="1" applyFont="1" applyFill="1" applyAlignment="1">
      <alignment/>
    </xf>
    <xf numFmtId="187" fontId="62" fillId="0" borderId="0" xfId="44" applyFont="1" applyAlignment="1" applyProtection="1">
      <alignment/>
      <protection locked="0"/>
    </xf>
    <xf numFmtId="187" fontId="0" fillId="0" borderId="0" xfId="44" applyFont="1" applyAlignment="1" applyProtection="1">
      <alignment/>
      <protection locked="0"/>
    </xf>
    <xf numFmtId="187" fontId="44" fillId="0" borderId="11" xfId="44" applyFont="1" applyBorder="1" applyAlignment="1">
      <alignment horizontal="center" wrapText="1"/>
    </xf>
    <xf numFmtId="187" fontId="29" fillId="0" borderId="11" xfId="44" applyFont="1" applyBorder="1" applyAlignment="1">
      <alignment horizontal="center"/>
    </xf>
    <xf numFmtId="49" fontId="29" fillId="0" borderId="11" xfId="44" applyNumberFormat="1" applyFont="1" applyBorder="1" applyAlignment="1">
      <alignment horizontal="center"/>
    </xf>
    <xf numFmtId="187" fontId="30" fillId="0" borderId="11" xfId="44" applyFont="1" applyFill="1" applyBorder="1" applyAlignment="1" applyProtection="1">
      <alignment/>
      <protection/>
    </xf>
    <xf numFmtId="187" fontId="30" fillId="0" borderId="11" xfId="44" applyFont="1" applyFill="1" applyBorder="1" applyAlignment="1" applyProtection="1">
      <alignment/>
      <protection/>
    </xf>
    <xf numFmtId="187" fontId="3" fillId="0" borderId="11" xfId="44" applyFont="1" applyFill="1" applyBorder="1" applyAlignment="1" applyProtection="1">
      <alignment horizontal="right" vertical="center"/>
      <protection/>
    </xf>
    <xf numFmtId="187" fontId="33" fillId="0" borderId="11" xfId="44" applyFont="1" applyFill="1" applyBorder="1" applyAlignment="1" applyProtection="1">
      <alignment/>
      <protection locked="0"/>
    </xf>
    <xf numFmtId="187" fontId="0" fillId="0" borderId="11" xfId="44" applyFont="1" applyBorder="1" applyAlignment="1">
      <alignment/>
    </xf>
    <xf numFmtId="187" fontId="30" fillId="0" borderId="11" xfId="44" applyFont="1" applyBorder="1" applyAlignment="1" applyProtection="1">
      <alignment/>
      <protection/>
    </xf>
    <xf numFmtId="187" fontId="33" fillId="0" borderId="11" xfId="44" applyFont="1" applyBorder="1" applyAlignment="1" applyProtection="1">
      <alignment/>
      <protection locked="0"/>
    </xf>
    <xf numFmtId="187" fontId="33" fillId="0" borderId="11" xfId="44" applyFont="1" applyFill="1" applyBorder="1" applyAlignment="1" applyProtection="1">
      <alignment horizontal="right"/>
      <protection locked="0"/>
    </xf>
    <xf numFmtId="187" fontId="33" fillId="0" borderId="11" xfId="44" applyFont="1" applyFill="1" applyBorder="1" applyAlignment="1" applyProtection="1">
      <alignment/>
      <protection/>
    </xf>
    <xf numFmtId="187" fontId="33" fillId="0" borderId="11" xfId="44" applyFont="1" applyBorder="1" applyAlignment="1" applyProtection="1">
      <alignment/>
      <protection locked="0"/>
    </xf>
    <xf numFmtId="187" fontId="33" fillId="0" borderId="11" xfId="44" applyFont="1" applyBorder="1" applyAlignment="1" applyProtection="1">
      <alignment/>
      <protection/>
    </xf>
    <xf numFmtId="187" fontId="24" fillId="0" borderId="0" xfId="44" applyFont="1" applyBorder="1" applyAlignment="1">
      <alignment/>
    </xf>
    <xf numFmtId="187" fontId="62" fillId="0" borderId="0" xfId="44" applyFont="1" applyAlignment="1">
      <alignment/>
    </xf>
    <xf numFmtId="187" fontId="28" fillId="0" borderId="0" xfId="44" applyFont="1" applyBorder="1" applyAlignment="1">
      <alignment/>
    </xf>
    <xf numFmtId="187" fontId="0" fillId="0" borderId="0" xfId="44" applyFont="1" applyAlignment="1">
      <alignment/>
    </xf>
    <xf numFmtId="187" fontId="24" fillId="0" borderId="0" xfId="44" applyFont="1" applyAlignment="1">
      <alignment/>
    </xf>
    <xf numFmtId="187" fontId="0" fillId="0" borderId="0" xfId="44" applyFont="1" applyAlignment="1">
      <alignment/>
    </xf>
    <xf numFmtId="0" fontId="65" fillId="0" borderId="21" xfId="0" applyFont="1" applyBorder="1" applyAlignment="1" applyProtection="1">
      <alignment horizontal="left"/>
      <protection locked="0"/>
    </xf>
    <xf numFmtId="0" fontId="28" fillId="0" borderId="21" xfId="0" applyFont="1" applyBorder="1" applyAlignment="1" applyProtection="1">
      <alignment/>
      <protection locked="0"/>
    </xf>
    <xf numFmtId="187" fontId="45" fillId="0" borderId="21" xfId="44" applyFont="1" applyBorder="1" applyAlignment="1">
      <alignment horizontal="center"/>
    </xf>
    <xf numFmtId="0" fontId="30" fillId="0" borderId="21" xfId="0" applyFont="1" applyFill="1" applyBorder="1" applyAlignment="1" applyProtection="1">
      <alignment/>
      <protection locked="0"/>
    </xf>
    <xf numFmtId="0" fontId="24" fillId="0" borderId="21" xfId="0" applyFont="1" applyFill="1" applyBorder="1" applyAlignment="1" applyProtection="1">
      <alignment wrapText="1"/>
      <protection locked="0"/>
    </xf>
    <xf numFmtId="3" fontId="0" fillId="0" borderId="21" xfId="0" applyNumberFormat="1" applyBorder="1" applyAlignment="1">
      <alignment/>
    </xf>
    <xf numFmtId="0" fontId="28" fillId="0" borderId="0" xfId="0" applyFont="1" applyFill="1" applyBorder="1" applyAlignment="1" applyProtection="1">
      <alignment wrapText="1"/>
      <protection locked="0"/>
    </xf>
    <xf numFmtId="0" fontId="66" fillId="0" borderId="0" xfId="0" applyFont="1" applyAlignment="1">
      <alignment horizontal="center"/>
    </xf>
    <xf numFmtId="0" fontId="65" fillId="0" borderId="11" xfId="0" applyFont="1" applyBorder="1" applyAlignment="1">
      <alignment horizontal="center" vertical="center"/>
    </xf>
    <xf numFmtId="187" fontId="65" fillId="0" borderId="11" xfId="42" applyFont="1" applyBorder="1" applyAlignment="1">
      <alignment horizontal="center" vertical="center"/>
    </xf>
    <xf numFmtId="0" fontId="65" fillId="0" borderId="11" xfId="0" applyFont="1" applyBorder="1" applyAlignment="1">
      <alignment horizontal="center"/>
    </xf>
    <xf numFmtId="0" fontId="65" fillId="0" borderId="0" xfId="0" applyFont="1" applyAlignment="1" applyProtection="1">
      <alignment horizontal="left"/>
      <protection locked="0"/>
    </xf>
    <xf numFmtId="0" fontId="65" fillId="0" borderId="0" xfId="0" applyFont="1" applyAlignment="1" applyProtection="1">
      <alignment horizontal="center"/>
      <protection/>
    </xf>
    <xf numFmtId="0" fontId="65" fillId="0" borderId="21" xfId="0" applyFont="1" applyBorder="1" applyAlignment="1" applyProtection="1">
      <alignment horizontal="left"/>
      <protection locked="0"/>
    </xf>
    <xf numFmtId="0" fontId="66" fillId="0" borderId="0" xfId="0" applyFont="1" applyAlignment="1" applyProtection="1">
      <alignment horizontal="left"/>
      <protection locked="0"/>
    </xf>
    <xf numFmtId="0" fontId="66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 horizontal="center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 applyProtection="1">
      <alignment horizontal="center"/>
      <protection locked="0"/>
    </xf>
    <xf numFmtId="0" fontId="28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187" fontId="30" fillId="0" borderId="22" xfId="44" applyFont="1" applyBorder="1" applyAlignment="1">
      <alignment horizontal="center" wrapText="1"/>
    </xf>
    <xf numFmtId="187" fontId="30" fillId="0" borderId="23" xfId="44" applyFont="1" applyBorder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jelamicovic\Desktop\2019\BILANS%20NOVCANIH%20TOKOVA\I%20KVARTAL\Bilans%20novcanih%20tokova%20IQ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jelamicovic\Desktop\2019\BILANS%20NOVCANIH%20TOKOVA\Copy%20of%20Bilans%20nov&#269;anih%20tokova%20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 novčanih tokova IQ"/>
      <sheetName val="PIVOT"/>
      <sheetName val="PIVOT KF 2018 FORMULE"/>
      <sheetName val="bb"/>
      <sheetName val="baza"/>
      <sheetName val="NOVA BAZA"/>
    </sheetNames>
    <sheetDataSet>
      <sheetData sheetId="1">
        <row r="5">
          <cell r="CD5">
            <v>3015514.129999998</v>
          </cell>
        </row>
        <row r="6">
          <cell r="CD6">
            <v>2473.3</v>
          </cell>
        </row>
        <row r="7">
          <cell r="CD7">
            <v>1042500</v>
          </cell>
        </row>
        <row r="8">
          <cell r="CD8">
            <v>5619.76</v>
          </cell>
        </row>
        <row r="9">
          <cell r="CD9">
            <v>10145</v>
          </cell>
        </row>
        <row r="10">
          <cell r="CD10">
            <v>54434.429999999986</v>
          </cell>
        </row>
        <row r="11">
          <cell r="CD11">
            <v>5851.04</v>
          </cell>
        </row>
        <row r="12">
          <cell r="CD12">
            <v>56328.229999999996</v>
          </cell>
        </row>
        <row r="13">
          <cell r="CD13">
            <v>60612.54999999997</v>
          </cell>
        </row>
        <row r="14">
          <cell r="CD14">
            <v>11487.660000000002</v>
          </cell>
        </row>
        <row r="15">
          <cell r="CD15">
            <v>1231001.3099999984</v>
          </cell>
        </row>
        <row r="16">
          <cell r="CD16">
            <v>473363.11000000004</v>
          </cell>
        </row>
        <row r="17">
          <cell r="CD17">
            <v>28505.93</v>
          </cell>
        </row>
        <row r="18">
          <cell r="CD18">
            <v>4567.35</v>
          </cell>
        </row>
        <row r="19">
          <cell r="CD19">
            <v>724057.8699999995</v>
          </cell>
        </row>
        <row r="20">
          <cell r="CD20">
            <v>214200.64</v>
          </cell>
        </row>
        <row r="21">
          <cell r="CD21">
            <v>154632.11</v>
          </cell>
        </row>
        <row r="22">
          <cell r="CD22">
            <v>43499.66</v>
          </cell>
        </row>
        <row r="23">
          <cell r="CD23">
            <v>133378.38</v>
          </cell>
        </row>
        <row r="24">
          <cell r="CD24">
            <v>100</v>
          </cell>
        </row>
        <row r="25">
          <cell r="CD25">
            <v>60627.12000000001</v>
          </cell>
        </row>
        <row r="26">
          <cell r="CD26">
            <v>128544.22</v>
          </cell>
        </row>
        <row r="27">
          <cell r="CD27">
            <v>5455.350000000004</v>
          </cell>
        </row>
        <row r="28">
          <cell r="CE28">
            <v>29875.390000000003</v>
          </cell>
        </row>
        <row r="29">
          <cell r="CD29">
            <v>1006170.1300000001</v>
          </cell>
        </row>
        <row r="30">
          <cell r="CD30">
            <v>321123.269999999</v>
          </cell>
        </row>
        <row r="31">
          <cell r="CD31">
            <v>30587.239999999994</v>
          </cell>
        </row>
        <row r="32">
          <cell r="CD32">
            <v>14715.919999999996</v>
          </cell>
        </row>
        <row r="34">
          <cell r="CD34">
            <v>428702.5</v>
          </cell>
        </row>
        <row r="35">
          <cell r="CD35">
            <v>10169.459999999997</v>
          </cell>
        </row>
        <row r="36">
          <cell r="CD36">
            <v>705.15</v>
          </cell>
        </row>
        <row r="37">
          <cell r="CD37">
            <v>5599.02</v>
          </cell>
        </row>
        <row r="38">
          <cell r="CD38">
            <v>6389.040000000001</v>
          </cell>
        </row>
        <row r="39">
          <cell r="CD39">
            <v>24386.95</v>
          </cell>
        </row>
        <row r="40">
          <cell r="CD40">
            <v>1239.5499999999993</v>
          </cell>
        </row>
        <row r="41">
          <cell r="CD41">
            <v>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 novčanih tokova 2018"/>
      <sheetName val="PIVOT KF 2018 FORMULE"/>
      <sheetName val="blagajna"/>
      <sheetName val="PIVOT FINAL"/>
      <sheetName val="PIVOT IIIQ"/>
      <sheetName val="BB FINAL"/>
      <sheetName val="BB BLAGAJNA"/>
    </sheetNames>
    <sheetDataSet>
      <sheetData sheetId="1">
        <row r="4">
          <cell r="C4">
            <v>13380199.360000014</v>
          </cell>
        </row>
        <row r="5">
          <cell r="C5">
            <v>184497.75</v>
          </cell>
        </row>
        <row r="6">
          <cell r="C6">
            <v>4397192.109999999</v>
          </cell>
        </row>
        <row r="7">
          <cell r="C7">
            <v>14936.66</v>
          </cell>
        </row>
        <row r="8">
          <cell r="C8">
            <v>58459.11</v>
          </cell>
        </row>
        <row r="9">
          <cell r="C9">
            <v>154836.78999999992</v>
          </cell>
        </row>
        <row r="10">
          <cell r="C10">
            <v>62586.96000000001</v>
          </cell>
        </row>
        <row r="11">
          <cell r="C11">
            <v>240</v>
          </cell>
        </row>
        <row r="12">
          <cell r="C12">
            <v>372278.54999999993</v>
          </cell>
        </row>
        <row r="13">
          <cell r="C13">
            <v>195158.79000000004</v>
          </cell>
        </row>
        <row r="14">
          <cell r="C14">
            <v>34792.09000000001</v>
          </cell>
        </row>
        <row r="15">
          <cell r="C15">
            <v>4997031.369999998</v>
          </cell>
        </row>
        <row r="16">
          <cell r="C16">
            <v>1010491.6400000001</v>
          </cell>
        </row>
        <row r="17">
          <cell r="C17">
            <v>170228.21</v>
          </cell>
        </row>
        <row r="18">
          <cell r="C18">
            <v>34189.8</v>
          </cell>
        </row>
        <row r="19">
          <cell r="C19">
            <v>2534948.68</v>
          </cell>
        </row>
        <row r="20">
          <cell r="C20">
            <v>1050290.52</v>
          </cell>
        </row>
        <row r="21">
          <cell r="C21">
            <v>151662.34</v>
          </cell>
        </row>
        <row r="22">
          <cell r="C22">
            <v>126339.05999999997</v>
          </cell>
        </row>
        <row r="23">
          <cell r="C23">
            <v>681890.3299999998</v>
          </cell>
        </row>
        <row r="24">
          <cell r="C24">
            <v>1657.88</v>
          </cell>
        </row>
        <row r="25">
          <cell r="C25">
            <v>143582.28</v>
          </cell>
        </row>
        <row r="26">
          <cell r="C26">
            <v>389931.31000000006</v>
          </cell>
        </row>
        <row r="27">
          <cell r="C27">
            <v>13887.310000000003</v>
          </cell>
        </row>
        <row r="28">
          <cell r="C28">
            <v>152579.56</v>
          </cell>
        </row>
        <row r="29">
          <cell r="C29">
            <v>4459948.660000002</v>
          </cell>
        </row>
        <row r="30">
          <cell r="C30">
            <v>1552798.5200000003</v>
          </cell>
        </row>
        <row r="31">
          <cell r="C31">
            <v>134123.07</v>
          </cell>
        </row>
        <row r="32">
          <cell r="C32">
            <v>81055.47</v>
          </cell>
        </row>
        <row r="33">
          <cell r="N33">
            <v>-2757178.82</v>
          </cell>
        </row>
        <row r="34">
          <cell r="C34">
            <v>694907.04</v>
          </cell>
        </row>
        <row r="35">
          <cell r="C35">
            <v>1572634.3499999996</v>
          </cell>
        </row>
        <row r="36">
          <cell r="C36">
            <v>3729.2400000000007</v>
          </cell>
        </row>
        <row r="37">
          <cell r="C37">
            <v>23317.57</v>
          </cell>
        </row>
        <row r="38">
          <cell r="C38">
            <v>236600</v>
          </cell>
        </row>
        <row r="39">
          <cell r="C39">
            <v>3538777.55</v>
          </cell>
        </row>
        <row r="40">
          <cell r="C40">
            <v>1675000</v>
          </cell>
        </row>
        <row r="41">
          <cell r="C41">
            <v>77382.89</v>
          </cell>
        </row>
        <row r="42">
          <cell r="C42">
            <v>120000</v>
          </cell>
        </row>
        <row r="43">
          <cell r="C43">
            <v>12270.55</v>
          </cell>
        </row>
        <row r="44">
          <cell r="C44">
            <v>200000</v>
          </cell>
        </row>
        <row r="46">
          <cell r="C46">
            <v>56000</v>
          </cell>
        </row>
        <row r="48">
          <cell r="C48">
            <v>1100000</v>
          </cell>
        </row>
        <row r="52">
          <cell r="N52">
            <v>200042.16</v>
          </cell>
        </row>
      </sheetData>
      <sheetData sheetId="2">
        <row r="18">
          <cell r="S18">
            <v>76.41</v>
          </cell>
        </row>
        <row r="20">
          <cell r="S20">
            <v>191422.6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="66" zoomScaleNormal="66" zoomScalePageLayoutView="0" workbookViewId="0" topLeftCell="A1">
      <selection activeCell="F29" sqref="F29"/>
    </sheetView>
  </sheetViews>
  <sheetFormatPr defaultColWidth="39.7109375" defaultRowHeight="15"/>
  <cols>
    <col min="1" max="1" width="68.421875" style="110" customWidth="1"/>
    <col min="2" max="2" width="84.421875" style="91" bestFit="1" customWidth="1"/>
    <col min="3" max="3" width="16.421875" style="91" customWidth="1"/>
    <col min="4" max="4" width="52.421875" style="112" customWidth="1"/>
    <col min="5" max="5" width="28.7109375" style="112" customWidth="1"/>
    <col min="6" max="6" width="39.7109375" style="91" customWidth="1"/>
    <col min="7" max="11" width="39.7109375" style="165" customWidth="1"/>
    <col min="12" max="16384" width="39.7109375" style="91" customWidth="1"/>
  </cols>
  <sheetData>
    <row r="1" spans="1:5" ht="21">
      <c r="A1" s="206" t="s">
        <v>360</v>
      </c>
      <c r="B1" s="206"/>
      <c r="C1" s="90"/>
      <c r="D1" s="124"/>
      <c r="E1" s="124"/>
    </row>
    <row r="2" spans="1:5" ht="21">
      <c r="A2" s="206" t="s">
        <v>361</v>
      </c>
      <c r="B2" s="206"/>
      <c r="C2" s="90"/>
      <c r="D2" s="124"/>
      <c r="E2" s="124"/>
    </row>
    <row r="3" spans="1:5" ht="21">
      <c r="A3" s="206" t="s">
        <v>362</v>
      </c>
      <c r="B3" s="206"/>
      <c r="C3" s="90"/>
      <c r="D3" s="124"/>
      <c r="E3" s="124"/>
    </row>
    <row r="4" spans="1:5" ht="21">
      <c r="A4" s="206" t="s">
        <v>363</v>
      </c>
      <c r="B4" s="206"/>
      <c r="C4" s="90"/>
      <c r="D4" s="124"/>
      <c r="E4" s="124"/>
    </row>
    <row r="5" spans="1:5" ht="21">
      <c r="A5" s="210" t="s">
        <v>178</v>
      </c>
      <c r="B5" s="210"/>
      <c r="C5" s="210"/>
      <c r="D5" s="210"/>
      <c r="E5" s="210"/>
    </row>
    <row r="6" spans="1:5" ht="21">
      <c r="A6" s="211" t="s">
        <v>370</v>
      </c>
      <c r="B6" s="211"/>
      <c r="C6" s="211"/>
      <c r="D6" s="211"/>
      <c r="E6" s="211"/>
    </row>
    <row r="7" spans="1:5" ht="21">
      <c r="A7" s="207" t="s">
        <v>58</v>
      </c>
      <c r="B7" s="207"/>
      <c r="C7" s="207"/>
      <c r="D7" s="207"/>
      <c r="E7" s="207"/>
    </row>
    <row r="8" spans="1:5" ht="15" customHeight="1">
      <c r="A8" s="203" t="s">
        <v>59</v>
      </c>
      <c r="B8" s="203" t="s">
        <v>0</v>
      </c>
      <c r="C8" s="203" t="s">
        <v>326</v>
      </c>
      <c r="D8" s="204" t="s">
        <v>327</v>
      </c>
      <c r="E8" s="204"/>
    </row>
    <row r="9" spans="1:5" ht="21">
      <c r="A9" s="203"/>
      <c r="B9" s="203"/>
      <c r="C9" s="203"/>
      <c r="D9" s="125" t="s">
        <v>3</v>
      </c>
      <c r="E9" s="125" t="s">
        <v>4</v>
      </c>
    </row>
    <row r="10" spans="1:5" ht="21">
      <c r="A10" s="93">
        <v>1</v>
      </c>
      <c r="B10" s="93">
        <v>2</v>
      </c>
      <c r="C10" s="93">
        <v>3</v>
      </c>
      <c r="D10" s="126">
        <v>4</v>
      </c>
      <c r="E10" s="126">
        <v>5</v>
      </c>
    </row>
    <row r="11" spans="1:5" ht="21">
      <c r="A11" s="94" t="s">
        <v>57</v>
      </c>
      <c r="B11" s="95" t="s">
        <v>60</v>
      </c>
      <c r="C11" s="96"/>
      <c r="D11" s="130">
        <f>D12+D13+D14+D15</f>
        <v>60972.96000000008</v>
      </c>
      <c r="E11" s="130">
        <f>E12+E13+E14+E15</f>
        <v>59657</v>
      </c>
    </row>
    <row r="12" spans="1:5" ht="21">
      <c r="A12" s="94" t="s">
        <v>330</v>
      </c>
      <c r="B12" s="95" t="s">
        <v>61</v>
      </c>
      <c r="C12" s="96"/>
      <c r="D12" s="131"/>
      <c r="E12" s="131"/>
    </row>
    <row r="13" spans="1:5" ht="21">
      <c r="A13" s="94" t="s">
        <v>62</v>
      </c>
      <c r="B13" s="95" t="s">
        <v>63</v>
      </c>
      <c r="C13" s="96"/>
      <c r="D13" s="132">
        <v>577969.93</v>
      </c>
      <c r="E13" s="132">
        <v>572209</v>
      </c>
    </row>
    <row r="14" spans="1:5" ht="42">
      <c r="A14" s="94" t="s">
        <v>329</v>
      </c>
      <c r="B14" s="97" t="s">
        <v>64</v>
      </c>
      <c r="C14" s="96"/>
      <c r="D14" s="132"/>
      <c r="E14" s="132"/>
    </row>
    <row r="15" spans="1:5" ht="21">
      <c r="A15" s="94" t="s">
        <v>331</v>
      </c>
      <c r="B15" s="97" t="s">
        <v>65</v>
      </c>
      <c r="C15" s="96"/>
      <c r="D15" s="132">
        <v>-516996.97</v>
      </c>
      <c r="E15" s="132">
        <v>-512552</v>
      </c>
    </row>
    <row r="16" spans="1:5" ht="42">
      <c r="A16" s="94" t="s">
        <v>57</v>
      </c>
      <c r="B16" s="97" t="s">
        <v>66</v>
      </c>
      <c r="C16" s="96"/>
      <c r="D16" s="133">
        <f>D17+D18+D19+D20+D21</f>
        <v>1339637.7500000002</v>
      </c>
      <c r="E16" s="133">
        <f>E17+E18+E19+E20+E21</f>
        <v>1066331</v>
      </c>
    </row>
    <row r="17" spans="1:5" ht="42">
      <c r="A17" s="94" t="s">
        <v>332</v>
      </c>
      <c r="B17" s="97" t="s">
        <v>67</v>
      </c>
      <c r="C17" s="96"/>
      <c r="D17" s="132">
        <v>1558667.77</v>
      </c>
      <c r="E17" s="132">
        <v>1263084</v>
      </c>
    </row>
    <row r="18" spans="1:6" ht="42">
      <c r="A18" s="94" t="s">
        <v>68</v>
      </c>
      <c r="B18" s="97" t="s">
        <v>69</v>
      </c>
      <c r="C18" s="96"/>
      <c r="D18" s="132">
        <v>1164288.37</v>
      </c>
      <c r="E18" s="132">
        <v>1190760</v>
      </c>
      <c r="F18" s="142"/>
    </row>
    <row r="19" spans="1:5" ht="63">
      <c r="A19" s="94" t="s">
        <v>333</v>
      </c>
      <c r="B19" s="97" t="s">
        <v>70</v>
      </c>
      <c r="C19" s="96"/>
      <c r="D19" s="132"/>
      <c r="E19" s="132"/>
    </row>
    <row r="20" spans="1:5" ht="42">
      <c r="A20" s="94" t="s">
        <v>71</v>
      </c>
      <c r="B20" s="97" t="s">
        <v>72</v>
      </c>
      <c r="C20" s="96"/>
      <c r="D20" s="132"/>
      <c r="E20" s="132"/>
    </row>
    <row r="21" spans="1:6" ht="42">
      <c r="A21" s="94" t="s">
        <v>334</v>
      </c>
      <c r="B21" s="97" t="s">
        <v>73</v>
      </c>
      <c r="C21" s="96"/>
      <c r="D21" s="132">
        <v>-1383318.39</v>
      </c>
      <c r="E21" s="132">
        <v>-1387513</v>
      </c>
      <c r="F21" s="112"/>
    </row>
    <row r="22" spans="1:5" ht="21">
      <c r="A22" s="94" t="s">
        <v>57</v>
      </c>
      <c r="B22" s="95" t="s">
        <v>74</v>
      </c>
      <c r="C22" s="96"/>
      <c r="D22" s="133">
        <f>D23+D35</f>
        <v>13785725.75</v>
      </c>
      <c r="E22" s="133">
        <f>E23+E35</f>
        <v>13971151</v>
      </c>
    </row>
    <row r="23" spans="1:5" ht="21">
      <c r="A23" s="94" t="s">
        <v>57</v>
      </c>
      <c r="B23" s="97" t="s">
        <v>75</v>
      </c>
      <c r="C23" s="96"/>
      <c r="D23" s="133">
        <f>D24+D25+D26+D27+D28+D29+D30+D31+D32+D33+D34</f>
        <v>13192572.84</v>
      </c>
      <c r="E23" s="133">
        <f>E24+E25+E26+E27+E28+E29+E30+E31+E32+E33+E34</f>
        <v>13377948</v>
      </c>
    </row>
    <row r="24" spans="1:5" ht="21">
      <c r="A24" s="98" t="s">
        <v>76</v>
      </c>
      <c r="B24" s="95" t="s">
        <v>77</v>
      </c>
      <c r="C24" s="96"/>
      <c r="D24" s="135">
        <v>12591616.17</v>
      </c>
      <c r="E24" s="135">
        <v>12767040</v>
      </c>
    </row>
    <row r="25" spans="1:5" ht="21">
      <c r="A25" s="98" t="s">
        <v>78</v>
      </c>
      <c r="B25" s="95" t="s">
        <v>79</v>
      </c>
      <c r="C25" s="96"/>
      <c r="D25" s="132"/>
      <c r="E25" s="132"/>
    </row>
    <row r="26" spans="1:5" ht="21">
      <c r="A26" s="98" t="s">
        <v>80</v>
      </c>
      <c r="B26" s="95" t="s">
        <v>81</v>
      </c>
      <c r="C26" s="96"/>
      <c r="D26" s="132"/>
      <c r="E26" s="132"/>
    </row>
    <row r="27" spans="1:5" ht="21">
      <c r="A27" s="98" t="s">
        <v>82</v>
      </c>
      <c r="B27" s="95" t="s">
        <v>83</v>
      </c>
      <c r="C27" s="96"/>
      <c r="D27" s="132"/>
      <c r="E27" s="132"/>
    </row>
    <row r="28" spans="1:5" ht="21">
      <c r="A28" s="98" t="s">
        <v>84</v>
      </c>
      <c r="B28" s="95" t="s">
        <v>85</v>
      </c>
      <c r="C28" s="96"/>
      <c r="D28" s="132">
        <v>9692.92</v>
      </c>
      <c r="E28" s="132">
        <v>12424</v>
      </c>
    </row>
    <row r="29" spans="1:5" ht="63">
      <c r="A29" s="98" t="s">
        <v>86</v>
      </c>
      <c r="B29" s="97" t="s">
        <v>87</v>
      </c>
      <c r="C29" s="96"/>
      <c r="D29" s="135">
        <v>541263.75</v>
      </c>
      <c r="E29" s="135">
        <v>548484</v>
      </c>
    </row>
    <row r="30" spans="1:5" ht="21">
      <c r="A30" s="94" t="s">
        <v>335</v>
      </c>
      <c r="B30" s="95" t="s">
        <v>88</v>
      </c>
      <c r="C30" s="96"/>
      <c r="D30" s="131">
        <v>50000</v>
      </c>
      <c r="E30" s="131">
        <v>50000</v>
      </c>
    </row>
    <row r="31" spans="1:7" ht="21">
      <c r="A31" s="94" t="s">
        <v>336</v>
      </c>
      <c r="B31" s="95" t="s">
        <v>89</v>
      </c>
      <c r="C31" s="96"/>
      <c r="D31" s="131"/>
      <c r="E31" s="131"/>
      <c r="G31" s="167"/>
    </row>
    <row r="32" spans="1:5" ht="21">
      <c r="A32" s="98" t="s">
        <v>90</v>
      </c>
      <c r="B32" s="95" t="s">
        <v>91</v>
      </c>
      <c r="C32" s="96"/>
      <c r="D32" s="131"/>
      <c r="E32" s="131"/>
    </row>
    <row r="33" spans="1:5" ht="21">
      <c r="A33" s="98" t="s">
        <v>92</v>
      </c>
      <c r="B33" s="95" t="s">
        <v>93</v>
      </c>
      <c r="C33" s="96"/>
      <c r="D33" s="131"/>
      <c r="E33" s="131"/>
    </row>
    <row r="34" spans="1:5" ht="21">
      <c r="A34" s="98" t="s">
        <v>94</v>
      </c>
      <c r="B34" s="95" t="s">
        <v>95</v>
      </c>
      <c r="C34" s="96"/>
      <c r="D34" s="131"/>
      <c r="E34" s="131"/>
    </row>
    <row r="35" spans="1:5" ht="42">
      <c r="A35" s="94" t="s">
        <v>57</v>
      </c>
      <c r="B35" s="97" t="s">
        <v>96</v>
      </c>
      <c r="C35" s="96"/>
      <c r="D35" s="134">
        <f>D36+D37+D38</f>
        <v>593152.91</v>
      </c>
      <c r="E35" s="134">
        <f>E36+E37+E38</f>
        <v>593203</v>
      </c>
    </row>
    <row r="36" spans="1:5" ht="42">
      <c r="A36" s="98" t="s">
        <v>97</v>
      </c>
      <c r="B36" s="97" t="s">
        <v>98</v>
      </c>
      <c r="C36" s="96"/>
      <c r="D36" s="131">
        <v>495000</v>
      </c>
      <c r="E36" s="131">
        <v>495000</v>
      </c>
    </row>
    <row r="37" spans="1:5" ht="42">
      <c r="A37" s="94" t="s">
        <v>337</v>
      </c>
      <c r="B37" s="97" t="s">
        <v>99</v>
      </c>
      <c r="C37" s="96"/>
      <c r="D37" s="131"/>
      <c r="E37" s="131"/>
    </row>
    <row r="38" spans="1:5" ht="42">
      <c r="A38" s="94" t="s">
        <v>338</v>
      </c>
      <c r="B38" s="97" t="s">
        <v>100</v>
      </c>
      <c r="C38" s="96"/>
      <c r="D38" s="131">
        <v>98152.91</v>
      </c>
      <c r="E38" s="131">
        <v>98203</v>
      </c>
    </row>
    <row r="39" spans="1:5" ht="21">
      <c r="A39" s="94" t="s">
        <v>57</v>
      </c>
      <c r="B39" s="95" t="s">
        <v>101</v>
      </c>
      <c r="C39" s="96"/>
      <c r="D39" s="133">
        <f>D40+D41+D42</f>
        <v>4179577.84</v>
      </c>
      <c r="E39" s="133">
        <f>E40+E41+E42</f>
        <v>4168205</v>
      </c>
    </row>
    <row r="40" spans="1:5" ht="21">
      <c r="A40" s="94" t="s">
        <v>102</v>
      </c>
      <c r="B40" s="95" t="s">
        <v>103</v>
      </c>
      <c r="C40" s="96"/>
      <c r="D40" s="132">
        <v>1939689.92</v>
      </c>
      <c r="E40" s="132">
        <v>1934441</v>
      </c>
    </row>
    <row r="41" spans="1:5" ht="21">
      <c r="A41" s="94" t="s">
        <v>104</v>
      </c>
      <c r="B41" s="95" t="s">
        <v>105</v>
      </c>
      <c r="C41" s="96"/>
      <c r="D41" s="132">
        <v>2178331.15</v>
      </c>
      <c r="E41" s="132">
        <v>2178287</v>
      </c>
    </row>
    <row r="42" spans="1:5" ht="42">
      <c r="A42" s="94">
        <v>186</v>
      </c>
      <c r="B42" s="97" t="s">
        <v>106</v>
      </c>
      <c r="C42" s="96"/>
      <c r="D42" s="132">
        <v>61556.77</v>
      </c>
      <c r="E42" s="132">
        <v>55477</v>
      </c>
    </row>
    <row r="43" spans="1:5" ht="21">
      <c r="A43" s="94" t="s">
        <v>57</v>
      </c>
      <c r="B43" s="95" t="s">
        <v>107</v>
      </c>
      <c r="C43" s="96"/>
      <c r="D43" s="133">
        <f>D44+D45+D52</f>
        <v>4104549.7</v>
      </c>
      <c r="E43" s="133">
        <f>E44+E45+E52</f>
        <v>3507490</v>
      </c>
    </row>
    <row r="44" spans="1:5" ht="21">
      <c r="A44" s="94">
        <v>11</v>
      </c>
      <c r="B44" s="95" t="s">
        <v>108</v>
      </c>
      <c r="C44" s="96"/>
      <c r="D44" s="135">
        <v>260477.87999999998</v>
      </c>
      <c r="E44" s="135">
        <v>191499</v>
      </c>
    </row>
    <row r="45" spans="1:5" ht="21">
      <c r="A45" s="94" t="s">
        <v>57</v>
      </c>
      <c r="B45" s="95" t="s">
        <v>109</v>
      </c>
      <c r="C45" s="96"/>
      <c r="D45" s="133">
        <f>SUM(D46:D51)</f>
        <v>3844071.8200000003</v>
      </c>
      <c r="E45" s="133">
        <f>SUM(E46:E51)</f>
        <v>3315991</v>
      </c>
    </row>
    <row r="46" spans="1:5" ht="21">
      <c r="A46" s="94">
        <v>12</v>
      </c>
      <c r="B46" s="99" t="s">
        <v>110</v>
      </c>
      <c r="C46" s="100"/>
      <c r="D46" s="132">
        <v>1623330.4</v>
      </c>
      <c r="E46" s="132">
        <v>1121280</v>
      </c>
    </row>
    <row r="47" spans="1:5" ht="42">
      <c r="A47" s="94">
        <v>13</v>
      </c>
      <c r="B47" s="97" t="s">
        <v>111</v>
      </c>
      <c r="C47" s="96"/>
      <c r="D47" s="132">
        <v>36233.03</v>
      </c>
      <c r="E47" s="132">
        <v>39287</v>
      </c>
    </row>
    <row r="48" spans="1:5" ht="21">
      <c r="A48" s="94">
        <v>14</v>
      </c>
      <c r="B48" s="97" t="s">
        <v>112</v>
      </c>
      <c r="C48" s="96"/>
      <c r="D48" s="132">
        <v>163913.05</v>
      </c>
      <c r="E48" s="132">
        <v>102725</v>
      </c>
    </row>
    <row r="49" spans="1:5" ht="21">
      <c r="A49" s="94">
        <v>15</v>
      </c>
      <c r="B49" s="97" t="s">
        <v>113</v>
      </c>
      <c r="C49" s="96"/>
      <c r="D49" s="132">
        <v>111669.84</v>
      </c>
      <c r="E49" s="132">
        <v>84275</v>
      </c>
    </row>
    <row r="50" spans="1:5" ht="21">
      <c r="A50" s="94">
        <v>16</v>
      </c>
      <c r="B50" s="97" t="s">
        <v>114</v>
      </c>
      <c r="C50" s="96"/>
      <c r="D50" s="132">
        <v>1780804</v>
      </c>
      <c r="E50" s="132">
        <v>1817132</v>
      </c>
    </row>
    <row r="51" spans="1:5" ht="21">
      <c r="A51" s="94">
        <v>17</v>
      </c>
      <c r="B51" s="97" t="s">
        <v>115</v>
      </c>
      <c r="C51" s="96"/>
      <c r="D51" s="132">
        <v>128121.5</v>
      </c>
      <c r="E51" s="132">
        <v>151292</v>
      </c>
    </row>
    <row r="52" spans="1:6" ht="21">
      <c r="A52" s="98" t="s">
        <v>116</v>
      </c>
      <c r="B52" s="95" t="s">
        <v>117</v>
      </c>
      <c r="C52" s="96"/>
      <c r="D52" s="132"/>
      <c r="E52" s="132"/>
      <c r="F52" s="101"/>
    </row>
    <row r="53" spans="1:5" ht="42">
      <c r="A53" s="98" t="s">
        <v>118</v>
      </c>
      <c r="B53" s="95" t="s">
        <v>119</v>
      </c>
      <c r="C53" s="96"/>
      <c r="D53" s="136">
        <v>1686021.1099999999</v>
      </c>
      <c r="E53" s="136">
        <v>908631</v>
      </c>
    </row>
    <row r="54" spans="1:5" ht="21">
      <c r="A54" s="94" t="s">
        <v>352</v>
      </c>
      <c r="B54" s="95" t="s">
        <v>120</v>
      </c>
      <c r="C54" s="96"/>
      <c r="D54" s="136">
        <f>+D55+D56</f>
        <v>414005.17</v>
      </c>
      <c r="E54" s="136">
        <f>+E55+E56</f>
        <v>421185</v>
      </c>
    </row>
    <row r="55" spans="1:5" ht="21">
      <c r="A55" s="94" t="s">
        <v>351</v>
      </c>
      <c r="B55" s="95" t="s">
        <v>121</v>
      </c>
      <c r="C55" s="96"/>
      <c r="D55" s="132">
        <v>336190.36</v>
      </c>
      <c r="E55" s="132">
        <v>348539</v>
      </c>
    </row>
    <row r="56" spans="1:5" ht="21">
      <c r="A56" s="98" t="s">
        <v>328</v>
      </c>
      <c r="B56" s="95" t="s">
        <v>122</v>
      </c>
      <c r="C56" s="96"/>
      <c r="D56" s="132">
        <v>77814.81</v>
      </c>
      <c r="E56" s="132">
        <v>72646</v>
      </c>
    </row>
    <row r="57" spans="1:5" ht="21">
      <c r="A57" s="94" t="s">
        <v>350</v>
      </c>
      <c r="B57" s="95" t="s">
        <v>123</v>
      </c>
      <c r="C57" s="96"/>
      <c r="D57" s="136">
        <v>2305.65</v>
      </c>
      <c r="E57" s="136">
        <v>4576</v>
      </c>
    </row>
    <row r="58" spans="1:6" ht="21">
      <c r="A58" s="94"/>
      <c r="B58" s="95" t="s">
        <v>124</v>
      </c>
      <c r="C58" s="96"/>
      <c r="D58" s="133">
        <f>D11+D16+D22+D39+D43+D53+D54+D57</f>
        <v>25572795.93</v>
      </c>
      <c r="E58" s="133">
        <f>E11+E16+E22+E39+E43+E53+E54+E57</f>
        <v>24107226</v>
      </c>
      <c r="F58" s="111"/>
    </row>
    <row r="59" spans="1:6" ht="21">
      <c r="A59" s="205" t="s">
        <v>125</v>
      </c>
      <c r="B59" s="205"/>
      <c r="C59" s="205"/>
      <c r="D59" s="205"/>
      <c r="E59" s="205"/>
      <c r="F59" s="101"/>
    </row>
    <row r="60" spans="1:5" ht="21">
      <c r="A60" s="203" t="s">
        <v>59</v>
      </c>
      <c r="B60" s="203" t="s">
        <v>0</v>
      </c>
      <c r="C60" s="203" t="s">
        <v>326</v>
      </c>
      <c r="D60" s="204" t="s">
        <v>327</v>
      </c>
      <c r="E60" s="204"/>
    </row>
    <row r="61" spans="1:5" ht="21">
      <c r="A61" s="203"/>
      <c r="B61" s="203"/>
      <c r="C61" s="203"/>
      <c r="D61" s="127" t="s">
        <v>3</v>
      </c>
      <c r="E61" s="127" t="s">
        <v>4</v>
      </c>
    </row>
    <row r="62" spans="1:5" ht="21">
      <c r="A62" s="93">
        <v>1</v>
      </c>
      <c r="B62" s="93">
        <v>2</v>
      </c>
      <c r="C62" s="93">
        <v>3</v>
      </c>
      <c r="D62" s="126">
        <v>4</v>
      </c>
      <c r="E62" s="126">
        <v>5</v>
      </c>
    </row>
    <row r="63" spans="1:5" ht="21">
      <c r="A63" s="93" t="s">
        <v>57</v>
      </c>
      <c r="B63" s="95" t="s">
        <v>126</v>
      </c>
      <c r="C63" s="96"/>
      <c r="D63" s="133">
        <f>D64+D65</f>
        <v>4033303</v>
      </c>
      <c r="E63" s="133">
        <f>E64+E65</f>
        <v>4033303</v>
      </c>
    </row>
    <row r="64" spans="1:5" ht="21">
      <c r="A64" s="93">
        <v>900</v>
      </c>
      <c r="B64" s="95" t="s">
        <v>127</v>
      </c>
      <c r="C64" s="96"/>
      <c r="D64" s="140">
        <v>4033303</v>
      </c>
      <c r="E64" s="140">
        <v>4033303</v>
      </c>
    </row>
    <row r="65" spans="1:6" ht="21">
      <c r="A65" s="93">
        <v>901</v>
      </c>
      <c r="B65" s="95" t="s">
        <v>128</v>
      </c>
      <c r="C65" s="96"/>
      <c r="D65" s="139"/>
      <c r="E65" s="139"/>
      <c r="F65" s="101"/>
    </row>
    <row r="66" spans="1:6" ht="21">
      <c r="A66" s="93" t="s">
        <v>57</v>
      </c>
      <c r="B66" s="95" t="s">
        <v>129</v>
      </c>
      <c r="C66" s="96"/>
      <c r="D66" s="141">
        <f>D67+D68+D73+D74+D75</f>
        <v>3187233</v>
      </c>
      <c r="E66" s="141">
        <f>E67+E68+E73+E74+E75</f>
        <v>2278829</v>
      </c>
      <c r="F66" s="138"/>
    </row>
    <row r="67" spans="1:5" ht="21">
      <c r="A67" s="93">
        <v>910</v>
      </c>
      <c r="B67" s="103" t="s">
        <v>130</v>
      </c>
      <c r="C67" s="96"/>
      <c r="D67" s="131"/>
      <c r="E67" s="131"/>
    </row>
    <row r="68" spans="1:5" ht="21">
      <c r="A68" s="93">
        <v>911</v>
      </c>
      <c r="B68" s="103" t="s">
        <v>131</v>
      </c>
      <c r="C68" s="96"/>
      <c r="D68" s="134">
        <f>D69+D70+D71+D72</f>
        <v>0</v>
      </c>
      <c r="E68" s="134">
        <f>E69+E70+E71+E72</f>
        <v>0</v>
      </c>
    </row>
    <row r="69" spans="1:5" ht="21">
      <c r="A69" s="93" t="s">
        <v>57</v>
      </c>
      <c r="B69" s="95" t="s">
        <v>132</v>
      </c>
      <c r="C69" s="96"/>
      <c r="D69" s="131"/>
      <c r="E69" s="131"/>
    </row>
    <row r="70" spans="1:6" ht="21">
      <c r="A70" s="93" t="s">
        <v>57</v>
      </c>
      <c r="B70" s="95" t="s">
        <v>133</v>
      </c>
      <c r="C70" s="96"/>
      <c r="D70" s="131"/>
      <c r="E70" s="131"/>
      <c r="F70" s="142"/>
    </row>
    <row r="71" spans="1:5" ht="21">
      <c r="A71" s="93" t="s">
        <v>57</v>
      </c>
      <c r="B71" s="95" t="s">
        <v>134</v>
      </c>
      <c r="C71" s="96"/>
      <c r="D71" s="132"/>
      <c r="E71" s="132"/>
    </row>
    <row r="72" spans="1:5" ht="21">
      <c r="A72" s="93" t="s">
        <v>57</v>
      </c>
      <c r="B72" s="95" t="s">
        <v>135</v>
      </c>
      <c r="C72" s="96"/>
      <c r="D72" s="132"/>
      <c r="E72" s="132"/>
    </row>
    <row r="73" spans="1:5" ht="21">
      <c r="A73" s="93">
        <v>919</v>
      </c>
      <c r="B73" s="103" t="s">
        <v>136</v>
      </c>
      <c r="C73" s="96"/>
      <c r="D73" s="132"/>
      <c r="E73" s="132"/>
    </row>
    <row r="74" spans="1:5" ht="21">
      <c r="A74" s="93" t="s">
        <v>137</v>
      </c>
      <c r="B74" s="103" t="s">
        <v>138</v>
      </c>
      <c r="C74" s="96"/>
      <c r="D74" s="132">
        <v>288322.83</v>
      </c>
      <c r="E74" s="132">
        <v>198214</v>
      </c>
    </row>
    <row r="75" spans="1:5" ht="21">
      <c r="A75" s="93" t="s">
        <v>57</v>
      </c>
      <c r="B75" s="99" t="s">
        <v>139</v>
      </c>
      <c r="C75" s="96"/>
      <c r="D75" s="133">
        <f>D76++D77</f>
        <v>2898910.17</v>
      </c>
      <c r="E75" s="133">
        <f>E76++E77</f>
        <v>2080615</v>
      </c>
    </row>
    <row r="76" spans="1:5" ht="21">
      <c r="A76" s="93" t="s">
        <v>140</v>
      </c>
      <c r="B76" s="97" t="s">
        <v>141</v>
      </c>
      <c r="C76" s="96"/>
      <c r="D76" s="132">
        <v>2080614.11</v>
      </c>
      <c r="E76" s="132">
        <v>137335</v>
      </c>
    </row>
    <row r="77" spans="1:5" ht="21">
      <c r="A77" s="93" t="s">
        <v>142</v>
      </c>
      <c r="B77" s="97" t="s">
        <v>143</v>
      </c>
      <c r="C77" s="96"/>
      <c r="D77" s="132">
        <f>899226.44-80930.38</f>
        <v>818296.0599999999</v>
      </c>
      <c r="E77" s="132">
        <v>1943280</v>
      </c>
    </row>
    <row r="78" spans="1:5" ht="21">
      <c r="A78" s="93" t="s">
        <v>57</v>
      </c>
      <c r="B78" s="95" t="s">
        <v>144</v>
      </c>
      <c r="C78" s="96"/>
      <c r="D78" s="133">
        <f>D79+D86+D91</f>
        <v>16396746.129999997</v>
      </c>
      <c r="E78" s="133">
        <f>E79+E86+E91</f>
        <v>16312724</v>
      </c>
    </row>
    <row r="79" spans="1:5" ht="21">
      <c r="A79" s="93" t="s">
        <v>57</v>
      </c>
      <c r="B79" s="95" t="s">
        <v>145</v>
      </c>
      <c r="C79" s="96"/>
      <c r="D79" s="133">
        <f>D80+D81+D82+D83+D84+D85</f>
        <v>16339451.599999998</v>
      </c>
      <c r="E79" s="133">
        <f>E80+E81+E82+E83+E84+E85</f>
        <v>16247497</v>
      </c>
    </row>
    <row r="80" spans="1:5" ht="21">
      <c r="A80" s="107">
        <v>980</v>
      </c>
      <c r="B80" s="103" t="s">
        <v>146</v>
      </c>
      <c r="C80" s="100"/>
      <c r="D80" s="132">
        <v>7072231.99</v>
      </c>
      <c r="E80" s="132">
        <v>6766681</v>
      </c>
    </row>
    <row r="81" spans="1:5" ht="21">
      <c r="A81" s="93">
        <v>982</v>
      </c>
      <c r="B81" s="95" t="s">
        <v>147</v>
      </c>
      <c r="C81" s="96"/>
      <c r="D81" s="132">
        <v>2286654.78</v>
      </c>
      <c r="E81" s="132">
        <v>1974669</v>
      </c>
    </row>
    <row r="82" spans="1:5" ht="21">
      <c r="A82" s="93">
        <v>983</v>
      </c>
      <c r="B82" s="95" t="s">
        <v>148</v>
      </c>
      <c r="C82" s="96"/>
      <c r="D82" s="132">
        <v>6011647.67</v>
      </c>
      <c r="E82" s="132">
        <v>6525354</v>
      </c>
    </row>
    <row r="83" spans="1:5" ht="21">
      <c r="A83" s="93">
        <v>984</v>
      </c>
      <c r="B83" s="95" t="s">
        <v>149</v>
      </c>
      <c r="C83" s="96"/>
      <c r="D83" s="132">
        <v>771201.46</v>
      </c>
      <c r="E83" s="132">
        <v>783077</v>
      </c>
    </row>
    <row r="84" spans="1:5" ht="21">
      <c r="A84" s="93">
        <v>985</v>
      </c>
      <c r="B84" s="95" t="s">
        <v>150</v>
      </c>
      <c r="C84" s="96"/>
      <c r="D84" s="132"/>
      <c r="E84" s="132">
        <v>0</v>
      </c>
    </row>
    <row r="85" spans="1:5" ht="21">
      <c r="A85" s="104" t="s">
        <v>151</v>
      </c>
      <c r="B85" s="97" t="s">
        <v>152</v>
      </c>
      <c r="C85" s="96"/>
      <c r="D85" s="132">
        <v>197715.7</v>
      </c>
      <c r="E85" s="132">
        <v>197716</v>
      </c>
    </row>
    <row r="86" spans="1:5" ht="42">
      <c r="A86" s="93" t="s">
        <v>57</v>
      </c>
      <c r="B86" s="97" t="s">
        <v>153</v>
      </c>
      <c r="C86" s="96"/>
      <c r="D86" s="134">
        <f>D87+D88+D89+D90</f>
        <v>0</v>
      </c>
      <c r="E86" s="134">
        <f>E87+E88+E89+E90</f>
        <v>0</v>
      </c>
    </row>
    <row r="87" spans="1:5" ht="21">
      <c r="A87" s="93">
        <v>970</v>
      </c>
      <c r="B87" s="97" t="s">
        <v>154</v>
      </c>
      <c r="C87" s="96"/>
      <c r="D87" s="131"/>
      <c r="E87" s="131"/>
    </row>
    <row r="88" spans="1:5" ht="42">
      <c r="A88" s="93">
        <v>971</v>
      </c>
      <c r="B88" s="97" t="s">
        <v>155</v>
      </c>
      <c r="C88" s="96"/>
      <c r="D88" s="131"/>
      <c r="E88" s="131"/>
    </row>
    <row r="89" spans="1:5" ht="42">
      <c r="A89" s="93">
        <v>972.973</v>
      </c>
      <c r="B89" s="97" t="s">
        <v>156</v>
      </c>
      <c r="C89" s="96"/>
      <c r="D89" s="131"/>
      <c r="E89" s="131"/>
    </row>
    <row r="90" spans="1:5" ht="21">
      <c r="A90" s="93">
        <v>974</v>
      </c>
      <c r="B90" s="95" t="s">
        <v>157</v>
      </c>
      <c r="C90" s="96"/>
      <c r="D90" s="131"/>
      <c r="E90" s="131"/>
    </row>
    <row r="91" spans="1:5" ht="21">
      <c r="A91" s="93" t="s">
        <v>57</v>
      </c>
      <c r="B91" s="95" t="s">
        <v>158</v>
      </c>
      <c r="C91" s="96"/>
      <c r="D91" s="133">
        <f>D92+D93</f>
        <v>57294.53</v>
      </c>
      <c r="E91" s="133">
        <f>E92+E93</f>
        <v>65227</v>
      </c>
    </row>
    <row r="92" spans="1:5" ht="21">
      <c r="A92" s="107">
        <v>960</v>
      </c>
      <c r="B92" s="103" t="s">
        <v>159</v>
      </c>
      <c r="C92" s="100"/>
      <c r="D92" s="132">
        <v>33424.53</v>
      </c>
      <c r="E92" s="132">
        <v>28727</v>
      </c>
    </row>
    <row r="93" spans="1:5" ht="21">
      <c r="A93" s="105">
        <v>961962963967</v>
      </c>
      <c r="B93" s="95" t="s">
        <v>160</v>
      </c>
      <c r="C93" s="96"/>
      <c r="D93" s="132">
        <v>23870</v>
      </c>
      <c r="E93" s="132">
        <v>36500</v>
      </c>
    </row>
    <row r="94" spans="1:5" ht="21">
      <c r="A94" s="93" t="s">
        <v>57</v>
      </c>
      <c r="B94" s="95" t="s">
        <v>161</v>
      </c>
      <c r="C94" s="96"/>
      <c r="D94" s="134">
        <f>D95+D96+D97+D98+D99+D100+D101</f>
        <v>871288.91</v>
      </c>
      <c r="E94" s="134">
        <f>E95+E96+E97+E98+E99+E100+E101</f>
        <v>754998</v>
      </c>
    </row>
    <row r="95" spans="1:5" ht="21">
      <c r="A95" s="93">
        <v>22</v>
      </c>
      <c r="B95" s="95" t="s">
        <v>162</v>
      </c>
      <c r="C95" s="96"/>
      <c r="D95" s="135">
        <v>5108.58</v>
      </c>
      <c r="E95" s="135">
        <v>2114</v>
      </c>
    </row>
    <row r="96" spans="1:5" ht="21">
      <c r="A96" s="93">
        <v>23</v>
      </c>
      <c r="B96" s="97" t="s">
        <v>163</v>
      </c>
      <c r="C96" s="96"/>
      <c r="D96" s="132">
        <v>451396.27</v>
      </c>
      <c r="E96" s="132">
        <v>158391</v>
      </c>
    </row>
    <row r="97" spans="1:5" ht="21">
      <c r="A97" s="93">
        <v>24</v>
      </c>
      <c r="B97" s="97" t="s">
        <v>164</v>
      </c>
      <c r="C97" s="96"/>
      <c r="D97" s="132">
        <v>0</v>
      </c>
      <c r="E97" s="132">
        <v>0</v>
      </c>
    </row>
    <row r="98" spans="1:5" ht="21">
      <c r="A98" s="93">
        <v>25</v>
      </c>
      <c r="B98" s="97" t="s">
        <v>165</v>
      </c>
      <c r="C98" s="96"/>
      <c r="D98" s="132">
        <v>93582.43</v>
      </c>
      <c r="E98" s="132">
        <v>99688</v>
      </c>
    </row>
    <row r="99" spans="1:5" ht="21">
      <c r="A99" s="106">
        <v>26</v>
      </c>
      <c r="B99" s="97" t="s">
        <v>166</v>
      </c>
      <c r="C99" s="96"/>
      <c r="D99" s="132">
        <v>2118.05</v>
      </c>
      <c r="E99" s="132">
        <v>2450</v>
      </c>
    </row>
    <row r="100" spans="1:11" s="92" customFormat="1" ht="21">
      <c r="A100" s="107">
        <v>21</v>
      </c>
      <c r="B100" s="99" t="s">
        <v>167</v>
      </c>
      <c r="C100" s="100"/>
      <c r="D100" s="137">
        <v>0</v>
      </c>
      <c r="E100" s="137">
        <v>0</v>
      </c>
      <c r="G100" s="166"/>
      <c r="H100" s="166"/>
      <c r="I100" s="166"/>
      <c r="J100" s="166"/>
      <c r="K100" s="166"/>
    </row>
    <row r="101" spans="1:5" ht="21">
      <c r="A101" s="106" t="s">
        <v>168</v>
      </c>
      <c r="B101" s="97" t="s">
        <v>169</v>
      </c>
      <c r="C101" s="96"/>
      <c r="D101" s="132">
        <f>248042.35+71040.5+0.73</f>
        <v>319083.57999999996</v>
      </c>
      <c r="E101" s="132">
        <v>492355</v>
      </c>
    </row>
    <row r="102" spans="1:5" ht="42">
      <c r="A102" s="93" t="s">
        <v>57</v>
      </c>
      <c r="B102" s="97" t="s">
        <v>170</v>
      </c>
      <c r="C102" s="96"/>
      <c r="D102" s="133">
        <f>D103+D104+D105+D106</f>
        <v>292629.81</v>
      </c>
      <c r="E102" s="133">
        <f>E103+E104+E105+E106</f>
        <v>20110</v>
      </c>
    </row>
    <row r="103" spans="1:5" ht="21">
      <c r="A103" s="93">
        <v>950.951</v>
      </c>
      <c r="B103" s="97" t="s">
        <v>171</v>
      </c>
      <c r="C103" s="96"/>
      <c r="D103" s="132"/>
      <c r="E103" s="132"/>
    </row>
    <row r="104" spans="1:5" ht="21">
      <c r="A104" s="93">
        <v>954</v>
      </c>
      <c r="B104" s="97" t="s">
        <v>172</v>
      </c>
      <c r="C104" s="96"/>
      <c r="D104" s="132"/>
      <c r="E104" s="132"/>
    </row>
    <row r="105" spans="1:5" ht="21">
      <c r="A105" s="93" t="s">
        <v>173</v>
      </c>
      <c r="B105" s="95" t="s">
        <v>174</v>
      </c>
      <c r="C105" s="96"/>
      <c r="D105" s="132">
        <v>266680.75</v>
      </c>
      <c r="E105" s="132">
        <v>0</v>
      </c>
    </row>
    <row r="106" spans="1:5" ht="21">
      <c r="A106" s="93">
        <v>957</v>
      </c>
      <c r="B106" s="95" t="s">
        <v>175</v>
      </c>
      <c r="C106" s="96"/>
      <c r="D106" s="132">
        <v>25949.06</v>
      </c>
      <c r="E106" s="132">
        <v>20110</v>
      </c>
    </row>
    <row r="107" spans="1:5" ht="21">
      <c r="A107" s="93">
        <v>969</v>
      </c>
      <c r="B107" s="95" t="s">
        <v>176</v>
      </c>
      <c r="C107" s="96"/>
      <c r="D107" s="132">
        <v>791595.08</v>
      </c>
      <c r="E107" s="132">
        <v>707262</v>
      </c>
    </row>
    <row r="108" spans="1:6" ht="21">
      <c r="A108" s="93" t="s">
        <v>57</v>
      </c>
      <c r="B108" s="95" t="s">
        <v>177</v>
      </c>
      <c r="C108" s="96"/>
      <c r="D108" s="134">
        <f>D63+D66+D78+D94+D102+D107</f>
        <v>25572795.929999992</v>
      </c>
      <c r="E108" s="134">
        <f>E63+E66+E78+E94+E102+E107</f>
        <v>24107226</v>
      </c>
      <c r="F108" s="102"/>
    </row>
    <row r="109" ht="21">
      <c r="F109" s="102"/>
    </row>
    <row r="110" spans="1:6" ht="21">
      <c r="A110" s="202" t="s">
        <v>340</v>
      </c>
      <c r="C110" s="209" t="s">
        <v>341</v>
      </c>
      <c r="D110" s="209"/>
      <c r="E110" s="102"/>
      <c r="F110" s="102"/>
    </row>
    <row r="111" spans="1:6" ht="36.75" customHeight="1" thickBot="1">
      <c r="A111" s="195"/>
      <c r="B111" s="168"/>
      <c r="C111" s="208"/>
      <c r="D111" s="208"/>
      <c r="E111" s="102"/>
      <c r="F111" s="102"/>
    </row>
    <row r="112" spans="1:6" ht="21">
      <c r="A112" s="108"/>
      <c r="B112" s="109"/>
      <c r="D112" s="102"/>
      <c r="E112" s="102"/>
      <c r="F112" s="102"/>
    </row>
    <row r="113" spans="1:6" ht="21">
      <c r="A113" s="206" t="s">
        <v>342</v>
      </c>
      <c r="B113" s="206"/>
      <c r="D113" s="102">
        <f>+D108-D58</f>
        <v>0</v>
      </c>
      <c r="E113" s="102"/>
      <c r="F113" s="102"/>
    </row>
    <row r="114" spans="1:6" ht="21">
      <c r="A114" s="206" t="s">
        <v>369</v>
      </c>
      <c r="B114" s="206"/>
      <c r="D114" s="102"/>
      <c r="E114" s="102"/>
      <c r="F114" s="102"/>
    </row>
    <row r="116" ht="21">
      <c r="E116" s="128"/>
    </row>
  </sheetData>
  <sheetProtection/>
  <mergeCells count="20">
    <mergeCell ref="A7:E7"/>
    <mergeCell ref="C111:D111"/>
    <mergeCell ref="C110:D110"/>
    <mergeCell ref="A1:B1"/>
    <mergeCell ref="A2:B2"/>
    <mergeCell ref="A3:B3"/>
    <mergeCell ref="A4:B4"/>
    <mergeCell ref="A5:E5"/>
    <mergeCell ref="A6:E6"/>
    <mergeCell ref="A8:A9"/>
    <mergeCell ref="B8:B9"/>
    <mergeCell ref="C8:C9"/>
    <mergeCell ref="D8:E8"/>
    <mergeCell ref="A59:E59"/>
    <mergeCell ref="A113:B113"/>
    <mergeCell ref="A114:B114"/>
    <mergeCell ref="A60:A61"/>
    <mergeCell ref="B60:B61"/>
    <mergeCell ref="C60:C61"/>
    <mergeCell ref="D60:E6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36" r:id="rId1"/>
  <rowBreaks count="1" manualBreakCount="1">
    <brk id="8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view="pageBreakPreview" zoomScale="71" zoomScaleNormal="69" zoomScaleSheetLayoutView="71" zoomScalePageLayoutView="0" workbookViewId="0" topLeftCell="A1">
      <selection activeCell="F27" sqref="F27"/>
    </sheetView>
  </sheetViews>
  <sheetFormatPr defaultColWidth="43.140625" defaultRowHeight="15"/>
  <cols>
    <col min="1" max="1" width="59.421875" style="40" customWidth="1"/>
    <col min="2" max="2" width="107.00390625" style="40" bestFit="1" customWidth="1"/>
    <col min="3" max="3" width="11.8515625" style="40" bestFit="1" customWidth="1"/>
    <col min="4" max="4" width="43.421875" style="42" customWidth="1"/>
    <col min="5" max="5" width="34.57421875" style="42" customWidth="1"/>
    <col min="6" max="6" width="43.140625" style="62" customWidth="1"/>
    <col min="7" max="7" width="43.140625" style="84" customWidth="1"/>
    <col min="8" max="16384" width="43.140625" style="40" customWidth="1"/>
  </cols>
  <sheetData>
    <row r="1" spans="1:2" ht="21">
      <c r="A1" s="206" t="s">
        <v>357</v>
      </c>
      <c r="B1" s="206"/>
    </row>
    <row r="2" spans="1:2" ht="21">
      <c r="A2" s="41" t="s">
        <v>343</v>
      </c>
      <c r="B2" s="41"/>
    </row>
    <row r="3" spans="1:2" ht="21">
      <c r="A3" s="41" t="s">
        <v>344</v>
      </c>
      <c r="B3" s="41"/>
    </row>
    <row r="4" spans="1:2" ht="21">
      <c r="A4" s="41" t="s">
        <v>345</v>
      </c>
      <c r="B4" s="41"/>
    </row>
    <row r="5" spans="2:5" ht="21">
      <c r="B5" s="43" t="s">
        <v>296</v>
      </c>
      <c r="C5" s="43"/>
      <c r="D5" s="44"/>
      <c r="E5" s="44"/>
    </row>
    <row r="6" spans="2:5" ht="21">
      <c r="B6" s="45" t="s">
        <v>368</v>
      </c>
      <c r="C6" s="45"/>
      <c r="D6" s="118"/>
      <c r="E6" s="118"/>
    </row>
    <row r="7" spans="1:5" ht="21">
      <c r="A7" s="46" t="s">
        <v>59</v>
      </c>
      <c r="B7" s="47"/>
      <c r="C7" s="47" t="s">
        <v>1</v>
      </c>
      <c r="D7" s="119" t="s">
        <v>2</v>
      </c>
      <c r="E7" s="120"/>
    </row>
    <row r="8" spans="1:5" ht="21">
      <c r="A8" s="48"/>
      <c r="B8" s="49"/>
      <c r="C8" s="49"/>
      <c r="D8" s="121" t="s">
        <v>3</v>
      </c>
      <c r="E8" s="122" t="s">
        <v>4</v>
      </c>
    </row>
    <row r="9" spans="1:5" ht="21">
      <c r="A9" s="48">
        <v>1</v>
      </c>
      <c r="B9" s="49">
        <v>2</v>
      </c>
      <c r="C9" s="49">
        <v>3</v>
      </c>
      <c r="D9" s="121">
        <v>4</v>
      </c>
      <c r="E9" s="122">
        <v>5</v>
      </c>
    </row>
    <row r="10" spans="1:6" ht="21">
      <c r="A10" s="50"/>
      <c r="B10" s="51" t="s">
        <v>179</v>
      </c>
      <c r="C10" s="52"/>
      <c r="D10" s="158">
        <f>D11+D20</f>
        <v>2803385.08</v>
      </c>
      <c r="E10" s="158">
        <f>E11+E20</f>
        <v>2676222.52</v>
      </c>
      <c r="F10" s="84"/>
    </row>
    <row r="11" spans="1:6" ht="21">
      <c r="A11" s="50"/>
      <c r="B11" s="53" t="s">
        <v>180</v>
      </c>
      <c r="C11" s="54"/>
      <c r="D11" s="144">
        <f>SUM(D12:D19)</f>
        <v>2618834.09</v>
      </c>
      <c r="E11" s="144">
        <f>SUM(E12:E19)</f>
        <v>2467615.22</v>
      </c>
      <c r="F11" s="84"/>
    </row>
    <row r="12" spans="1:6" ht="21">
      <c r="A12" s="50">
        <v>750</v>
      </c>
      <c r="B12" s="55" t="s">
        <v>181</v>
      </c>
      <c r="C12" s="56"/>
      <c r="D12" s="143">
        <v>3353037.19</v>
      </c>
      <c r="E12" s="143">
        <v>2992115.99</v>
      </c>
      <c r="F12" s="161"/>
    </row>
    <row r="13" spans="1:6" ht="21">
      <c r="A13" s="50">
        <v>752</v>
      </c>
      <c r="B13" s="55" t="s">
        <v>182</v>
      </c>
      <c r="C13" s="56"/>
      <c r="D13" s="143"/>
      <c r="E13" s="143"/>
      <c r="F13" s="161"/>
    </row>
    <row r="14" spans="1:6" ht="21">
      <c r="A14" s="50">
        <v>753</v>
      </c>
      <c r="B14" s="55" t="s">
        <v>183</v>
      </c>
      <c r="C14" s="56"/>
      <c r="D14" s="143"/>
      <c r="E14" s="143"/>
      <c r="F14" s="161"/>
    </row>
    <row r="15" spans="1:6" ht="21">
      <c r="A15" s="50">
        <v>754</v>
      </c>
      <c r="B15" s="55" t="s">
        <v>184</v>
      </c>
      <c r="C15" s="56"/>
      <c r="D15" s="143"/>
      <c r="E15" s="143"/>
      <c r="F15" s="162"/>
    </row>
    <row r="16" spans="1:6" ht="42">
      <c r="A16" s="50">
        <v>755</v>
      </c>
      <c r="B16" s="57" t="s">
        <v>185</v>
      </c>
      <c r="C16" s="56"/>
      <c r="D16" s="143">
        <v>-866299.85</v>
      </c>
      <c r="E16" s="143">
        <v>-525986.48</v>
      </c>
      <c r="F16" s="162"/>
    </row>
    <row r="17" spans="1:6" ht="21">
      <c r="A17" s="50">
        <v>756</v>
      </c>
      <c r="B17" s="55" t="s">
        <v>186</v>
      </c>
      <c r="C17" s="56"/>
      <c r="D17" s="143">
        <v>-305550.54</v>
      </c>
      <c r="E17" s="143">
        <v>-93094.86</v>
      </c>
      <c r="F17" s="162"/>
    </row>
    <row r="18" spans="1:6" ht="21">
      <c r="A18" s="50">
        <v>757</v>
      </c>
      <c r="B18" s="55" t="s">
        <v>187</v>
      </c>
      <c r="C18" s="56"/>
      <c r="D18" s="143"/>
      <c r="E18" s="143"/>
      <c r="F18" s="161"/>
    </row>
    <row r="19" spans="1:6" ht="21">
      <c r="A19" s="50">
        <v>758</v>
      </c>
      <c r="B19" s="55" t="s">
        <v>188</v>
      </c>
      <c r="C19" s="56"/>
      <c r="D19" s="143">
        <v>437647.29</v>
      </c>
      <c r="E19" s="143">
        <v>94580.57</v>
      </c>
      <c r="F19" s="161"/>
    </row>
    <row r="20" spans="1:6" ht="21">
      <c r="A20" s="58"/>
      <c r="B20" s="53" t="s">
        <v>189</v>
      </c>
      <c r="C20" s="54"/>
      <c r="D20" s="144">
        <f>D21+D22+D23+D24</f>
        <v>184550.99</v>
      </c>
      <c r="E20" s="144">
        <f>E21+E22+E23+E24</f>
        <v>208607.3</v>
      </c>
      <c r="F20" s="162"/>
    </row>
    <row r="21" spans="1:6" ht="21">
      <c r="A21" s="50">
        <v>760</v>
      </c>
      <c r="B21" s="55" t="s">
        <v>190</v>
      </c>
      <c r="C21" s="56"/>
      <c r="D21" s="143">
        <v>79877.7</v>
      </c>
      <c r="E21" s="143">
        <v>82260.65</v>
      </c>
      <c r="F21" s="161"/>
    </row>
    <row r="22" spans="1:6" ht="21">
      <c r="A22" s="50">
        <v>764</v>
      </c>
      <c r="B22" s="55" t="s">
        <v>191</v>
      </c>
      <c r="C22" s="56"/>
      <c r="D22" s="143">
        <v>12630</v>
      </c>
      <c r="E22" s="143">
        <v>16000</v>
      </c>
      <c r="F22" s="161"/>
    </row>
    <row r="23" spans="1:6" ht="21">
      <c r="A23" s="50">
        <v>768</v>
      </c>
      <c r="B23" s="55" t="s">
        <v>192</v>
      </c>
      <c r="C23" s="56"/>
      <c r="D23" s="143"/>
      <c r="E23" s="143"/>
      <c r="F23" s="161"/>
    </row>
    <row r="24" spans="1:6" ht="21">
      <c r="A24" s="50">
        <v>769</v>
      </c>
      <c r="B24" s="55" t="s">
        <v>193</v>
      </c>
      <c r="C24" s="56"/>
      <c r="D24" s="143">
        <v>92043.29</v>
      </c>
      <c r="E24" s="143">
        <v>110346.65</v>
      </c>
      <c r="F24" s="161"/>
    </row>
    <row r="25" spans="1:6" ht="21">
      <c r="A25" s="50"/>
      <c r="B25" s="51" t="s">
        <v>194</v>
      </c>
      <c r="C25" s="52"/>
      <c r="D25" s="145">
        <f>D26+D37+D43</f>
        <v>905845.3400000002</v>
      </c>
      <c r="E25" s="145">
        <f>E26+E37+E43</f>
        <v>1200898.1899999997</v>
      </c>
      <c r="F25" s="162"/>
    </row>
    <row r="26" spans="1:6" ht="21">
      <c r="A26" s="50"/>
      <c r="B26" s="53" t="s">
        <v>195</v>
      </c>
      <c r="C26" s="54"/>
      <c r="D26" s="144">
        <f>D27+D28+D29+D30+D31+D32+D33+D34+D35+D36</f>
        <v>639806.8600000002</v>
      </c>
      <c r="E26" s="144">
        <f>E27+E28+E29+E30+E31+E32+E33+E34+E35+E36</f>
        <v>958812.1699999998</v>
      </c>
      <c r="F26" s="161"/>
    </row>
    <row r="27" spans="1:6" ht="21">
      <c r="A27" s="50">
        <v>400</v>
      </c>
      <c r="B27" s="55" t="s">
        <v>196</v>
      </c>
      <c r="C27" s="56"/>
      <c r="D27" s="143">
        <v>1233197.41</v>
      </c>
      <c r="E27" s="143">
        <v>1081290.16</v>
      </c>
      <c r="F27" s="161"/>
    </row>
    <row r="28" spans="1:6" ht="21">
      <c r="A28" s="50"/>
      <c r="B28" s="55" t="s">
        <v>197</v>
      </c>
      <c r="C28" s="56"/>
      <c r="D28" s="143">
        <f>141158.53-126.48</f>
        <v>141032.05</v>
      </c>
      <c r="E28" s="143">
        <v>95299.07</v>
      </c>
      <c r="F28" s="161"/>
    </row>
    <row r="29" spans="1:6" ht="21">
      <c r="A29" s="50">
        <v>402</v>
      </c>
      <c r="B29" s="57" t="s">
        <v>198</v>
      </c>
      <c r="C29" s="56"/>
      <c r="D29" s="143">
        <v>-71237.41</v>
      </c>
      <c r="E29" s="143">
        <v>-74704.52</v>
      </c>
      <c r="F29" s="161"/>
    </row>
    <row r="30" spans="1:6" ht="42">
      <c r="A30" s="50">
        <v>403</v>
      </c>
      <c r="B30" s="57" t="s">
        <v>199</v>
      </c>
      <c r="C30" s="56"/>
      <c r="D30" s="143"/>
      <c r="E30" s="143">
        <v>495</v>
      </c>
      <c r="F30" s="162"/>
    </row>
    <row r="31" spans="1:6" ht="42">
      <c r="A31" s="50">
        <v>404</v>
      </c>
      <c r="B31" s="57" t="s">
        <v>200</v>
      </c>
      <c r="C31" s="56"/>
      <c r="D31" s="143">
        <v>-109845.39</v>
      </c>
      <c r="E31" s="143">
        <v>-62271.1</v>
      </c>
      <c r="F31" s="161"/>
    </row>
    <row r="32" spans="1:7" s="62" customFormat="1" ht="21">
      <c r="A32" s="59">
        <v>405</v>
      </c>
      <c r="B32" s="60" t="s">
        <v>201</v>
      </c>
      <c r="C32" s="61"/>
      <c r="D32" s="143">
        <v>311985.62</v>
      </c>
      <c r="E32" s="143">
        <v>103408.51</v>
      </c>
      <c r="F32" s="162"/>
      <c r="G32" s="84"/>
    </row>
    <row r="33" spans="1:7" s="62" customFormat="1" ht="42">
      <c r="A33" s="59">
        <v>406</v>
      </c>
      <c r="B33" s="60" t="s">
        <v>202</v>
      </c>
      <c r="C33" s="61"/>
      <c r="D33" s="143">
        <v>-339743.28</v>
      </c>
      <c r="E33" s="143">
        <v>61274.18</v>
      </c>
      <c r="F33" s="161"/>
      <c r="G33" s="84"/>
    </row>
    <row r="34" spans="1:7" s="62" customFormat="1" ht="21">
      <c r="A34" s="59">
        <v>407</v>
      </c>
      <c r="B34" s="63" t="s">
        <v>203</v>
      </c>
      <c r="C34" s="61"/>
      <c r="D34" s="143">
        <v>-513706.36</v>
      </c>
      <c r="E34" s="143">
        <v>-264915.96</v>
      </c>
      <c r="F34" s="162"/>
      <c r="G34" s="84"/>
    </row>
    <row r="35" spans="1:7" s="62" customFormat="1" ht="42">
      <c r="A35" s="59">
        <v>408</v>
      </c>
      <c r="B35" s="60" t="s">
        <v>204</v>
      </c>
      <c r="C35" s="61"/>
      <c r="D35" s="143"/>
      <c r="E35" s="143"/>
      <c r="F35" s="161"/>
      <c r="G35" s="84"/>
    </row>
    <row r="36" spans="1:7" s="62" customFormat="1" ht="21">
      <c r="A36" s="59">
        <v>409</v>
      </c>
      <c r="B36" s="63" t="s">
        <v>205</v>
      </c>
      <c r="C36" s="61"/>
      <c r="D36" s="143">
        <v>-11875.78</v>
      </c>
      <c r="E36" s="143">
        <v>18936.83</v>
      </c>
      <c r="F36" s="162"/>
      <c r="G36" s="84"/>
    </row>
    <row r="37" spans="1:6" ht="21">
      <c r="A37" s="50"/>
      <c r="B37" s="64" t="s">
        <v>206</v>
      </c>
      <c r="C37" s="56"/>
      <c r="D37" s="146"/>
      <c r="E37" s="146">
        <f>E38+E39+E40+E41+E42</f>
        <v>0</v>
      </c>
      <c r="F37" s="162"/>
    </row>
    <row r="38" spans="1:6" ht="21">
      <c r="A38" s="50" t="s">
        <v>207</v>
      </c>
      <c r="B38" s="55" t="s">
        <v>208</v>
      </c>
      <c r="C38" s="56"/>
      <c r="D38" s="143"/>
      <c r="E38" s="143"/>
      <c r="F38" s="162"/>
    </row>
    <row r="39" spans="1:6" ht="21">
      <c r="A39" s="50" t="s">
        <v>209</v>
      </c>
      <c r="B39" s="55" t="s">
        <v>210</v>
      </c>
      <c r="C39" s="56"/>
      <c r="D39" s="143"/>
      <c r="E39" s="143"/>
      <c r="F39" s="162"/>
    </row>
    <row r="40" spans="1:6" ht="21">
      <c r="A40" s="50">
        <v>415</v>
      </c>
      <c r="B40" s="55" t="s">
        <v>211</v>
      </c>
      <c r="C40" s="56"/>
      <c r="D40" s="143"/>
      <c r="E40" s="143"/>
      <c r="F40" s="162"/>
    </row>
    <row r="41" spans="1:6" ht="21">
      <c r="A41" s="50">
        <v>416.417</v>
      </c>
      <c r="B41" s="55" t="s">
        <v>212</v>
      </c>
      <c r="C41" s="56"/>
      <c r="D41" s="143"/>
      <c r="E41" s="143"/>
      <c r="F41" s="162"/>
    </row>
    <row r="42" spans="1:6" ht="21">
      <c r="A42" s="50">
        <v>418.419</v>
      </c>
      <c r="B42" s="55" t="s">
        <v>213</v>
      </c>
      <c r="C42" s="56"/>
      <c r="D42" s="143"/>
      <c r="E42" s="143"/>
      <c r="F42" s="162"/>
    </row>
    <row r="43" spans="1:6" ht="21">
      <c r="A43" s="50"/>
      <c r="B43" s="53" t="s">
        <v>214</v>
      </c>
      <c r="C43" s="54"/>
      <c r="D43" s="144">
        <f>D44+D45+D46+D47+D48+D49+D50+D51+D52</f>
        <v>266038.48</v>
      </c>
      <c r="E43" s="144">
        <f>E44+E45+E46+E47+E48+E49+E50+E51+E52</f>
        <v>242086.02</v>
      </c>
      <c r="F43" s="162"/>
    </row>
    <row r="44" spans="1:6" ht="21">
      <c r="A44" s="50">
        <v>420</v>
      </c>
      <c r="B44" s="55" t="s">
        <v>215</v>
      </c>
      <c r="C44" s="56"/>
      <c r="D44" s="143">
        <v>50165.7</v>
      </c>
      <c r="E44" s="143">
        <v>45992.49</v>
      </c>
      <c r="F44" s="162"/>
    </row>
    <row r="45" spans="1:6" ht="21">
      <c r="A45" s="50">
        <v>421</v>
      </c>
      <c r="B45" s="55" t="s">
        <v>216</v>
      </c>
      <c r="C45" s="56"/>
      <c r="D45" s="143">
        <v>5678.51</v>
      </c>
      <c r="E45" s="143">
        <v>4485.88</v>
      </c>
      <c r="F45" s="161"/>
    </row>
    <row r="46" spans="1:6" ht="21">
      <c r="A46" s="50">
        <v>422</v>
      </c>
      <c r="B46" s="55" t="s">
        <v>217</v>
      </c>
      <c r="C46" s="56"/>
      <c r="D46" s="143">
        <v>73558.23</v>
      </c>
      <c r="E46" s="143">
        <v>76755.48</v>
      </c>
      <c r="F46" s="161"/>
    </row>
    <row r="47" spans="1:6" ht="21">
      <c r="A47" s="50">
        <v>423</v>
      </c>
      <c r="B47" s="55" t="s">
        <v>218</v>
      </c>
      <c r="C47" s="56"/>
      <c r="D47" s="143">
        <v>30416.37</v>
      </c>
      <c r="E47" s="143">
        <v>30416.37</v>
      </c>
      <c r="F47" s="161"/>
    </row>
    <row r="48" spans="1:6" ht="21">
      <c r="A48" s="50">
        <v>424</v>
      </c>
      <c r="B48" s="55" t="s">
        <v>219</v>
      </c>
      <c r="C48" s="56"/>
      <c r="D48" s="143">
        <v>90982.53</v>
      </c>
      <c r="E48" s="143">
        <v>59786.25</v>
      </c>
      <c r="F48" s="161"/>
    </row>
    <row r="49" spans="1:6" ht="21">
      <c r="A49" s="50">
        <v>429</v>
      </c>
      <c r="B49" s="55" t="s">
        <v>220</v>
      </c>
      <c r="C49" s="56"/>
      <c r="D49" s="143">
        <v>10539.49</v>
      </c>
      <c r="E49" s="143">
        <v>21561.65</v>
      </c>
      <c r="F49" s="161"/>
    </row>
    <row r="50" spans="1:6" ht="42">
      <c r="A50" s="50">
        <v>460</v>
      </c>
      <c r="B50" s="57" t="s">
        <v>221</v>
      </c>
      <c r="C50" s="56"/>
      <c r="D50" s="143">
        <v>4697.65</v>
      </c>
      <c r="E50" s="143">
        <v>3087.9</v>
      </c>
      <c r="F50" s="161"/>
    </row>
    <row r="51" spans="1:6" ht="21">
      <c r="A51" s="50">
        <v>463</v>
      </c>
      <c r="B51" s="55" t="s">
        <v>222</v>
      </c>
      <c r="C51" s="56"/>
      <c r="D51" s="143"/>
      <c r="E51" s="143"/>
      <c r="F51" s="161"/>
    </row>
    <row r="52" spans="1:6" ht="21">
      <c r="A52" s="50">
        <v>462.469</v>
      </c>
      <c r="B52" s="55" t="s">
        <v>223</v>
      </c>
      <c r="C52" s="56"/>
      <c r="D52" s="143"/>
      <c r="E52" s="143"/>
      <c r="F52" s="161"/>
    </row>
    <row r="53" spans="1:6" ht="21">
      <c r="A53" s="50"/>
      <c r="B53" s="53" t="s">
        <v>224</v>
      </c>
      <c r="C53" s="54"/>
      <c r="D53" s="144">
        <f>D10-D25</f>
        <v>1897539.7399999998</v>
      </c>
      <c r="E53" s="144">
        <f>E10-E25</f>
        <v>1475324.3300000003</v>
      </c>
      <c r="F53" s="162"/>
    </row>
    <row r="54" spans="1:7" s="62" customFormat="1" ht="21">
      <c r="A54" s="59"/>
      <c r="B54" s="147" t="s">
        <v>225</v>
      </c>
      <c r="C54" s="147"/>
      <c r="D54" s="147">
        <f>D55+D56+D57+D58+D62+D67+D74+D75</f>
        <v>1146138.75</v>
      </c>
      <c r="E54" s="147">
        <f>E55+E56+E57+E58+E62+E67+E74+E75</f>
        <v>1158011.28</v>
      </c>
      <c r="F54" s="162"/>
      <c r="G54" s="84"/>
    </row>
    <row r="55" spans="1:6" ht="21">
      <c r="A55" s="65">
        <v>440</v>
      </c>
      <c r="B55" s="64" t="s">
        <v>226</v>
      </c>
      <c r="C55" s="56"/>
      <c r="D55" s="148">
        <v>882090.44</v>
      </c>
      <c r="E55" s="148">
        <v>745055.4299999999</v>
      </c>
      <c r="F55" s="161"/>
    </row>
    <row r="56" spans="1:6" ht="21">
      <c r="A56" s="65">
        <v>441</v>
      </c>
      <c r="B56" s="53" t="s">
        <v>227</v>
      </c>
      <c r="C56" s="54"/>
      <c r="D56" s="147">
        <v>12348.65</v>
      </c>
      <c r="E56" s="147">
        <v>30257.11</v>
      </c>
      <c r="F56" s="161"/>
    </row>
    <row r="57" spans="1:6" ht="21">
      <c r="A57" s="65">
        <v>45</v>
      </c>
      <c r="B57" s="64" t="s">
        <v>228</v>
      </c>
      <c r="C57" s="56"/>
      <c r="D57" s="148">
        <v>16195</v>
      </c>
      <c r="E57" s="148">
        <v>29501.43</v>
      </c>
      <c r="F57" s="161"/>
    </row>
    <row r="58" spans="1:6" ht="21">
      <c r="A58" s="49"/>
      <c r="B58" s="53" t="s">
        <v>229</v>
      </c>
      <c r="C58" s="54"/>
      <c r="D58" s="149">
        <f>D59+D60+D61</f>
        <v>199973.75</v>
      </c>
      <c r="E58" s="149">
        <f>E59+E60+E61</f>
        <v>211967.72</v>
      </c>
      <c r="F58" s="161"/>
    </row>
    <row r="59" spans="1:6" ht="21">
      <c r="A59" s="65" t="s">
        <v>353</v>
      </c>
      <c r="B59" s="55" t="s">
        <v>230</v>
      </c>
      <c r="C59" s="56"/>
      <c r="D59" s="148">
        <v>115740.18</v>
      </c>
      <c r="E59" s="148">
        <v>125880.3</v>
      </c>
      <c r="F59" s="161"/>
    </row>
    <row r="60" spans="1:6" ht="21">
      <c r="A60" s="65">
        <v>473.474</v>
      </c>
      <c r="B60" s="55" t="s">
        <v>231</v>
      </c>
      <c r="C60" s="56"/>
      <c r="D60" s="148">
        <v>81501.14</v>
      </c>
      <c r="E60" s="148">
        <v>82299.5</v>
      </c>
      <c r="F60" s="161"/>
    </row>
    <row r="61" spans="1:6" ht="21">
      <c r="A61" s="65">
        <v>476</v>
      </c>
      <c r="B61" s="55" t="s">
        <v>232</v>
      </c>
      <c r="C61" s="56"/>
      <c r="D61" s="148">
        <v>2732.429999999999</v>
      </c>
      <c r="E61" s="148">
        <v>3787.92</v>
      </c>
      <c r="F61" s="161"/>
    </row>
    <row r="62" spans="1:6" ht="21">
      <c r="A62" s="49"/>
      <c r="B62" s="64" t="s">
        <v>233</v>
      </c>
      <c r="C62" s="56"/>
      <c r="D62" s="150">
        <f>D63+D64+D65+D66</f>
        <v>7491.0599999999995</v>
      </c>
      <c r="E62" s="150">
        <f>E63+E64+E65+E66</f>
        <v>16464.41</v>
      </c>
      <c r="F62" s="161"/>
    </row>
    <row r="63" spans="1:6" ht="42">
      <c r="A63" s="65" t="s">
        <v>354</v>
      </c>
      <c r="B63" s="57" t="s">
        <v>234</v>
      </c>
      <c r="C63" s="66"/>
      <c r="D63" s="148">
        <v>1035</v>
      </c>
      <c r="E63" s="148">
        <v>5572.15</v>
      </c>
      <c r="F63" s="161"/>
    </row>
    <row r="64" spans="1:6" ht="21">
      <c r="A64" s="65">
        <v>431</v>
      </c>
      <c r="B64" s="55" t="s">
        <v>235</v>
      </c>
      <c r="C64" s="56"/>
      <c r="D64" s="148">
        <v>2220</v>
      </c>
      <c r="E64" s="148">
        <v>3778.44</v>
      </c>
      <c r="F64" s="161"/>
    </row>
    <row r="65" spans="1:6" ht="21">
      <c r="A65" s="65">
        <v>433</v>
      </c>
      <c r="B65" s="55" t="s">
        <v>236</v>
      </c>
      <c r="C65" s="56"/>
      <c r="D65" s="148">
        <v>3001.06</v>
      </c>
      <c r="E65" s="148">
        <v>3716.65</v>
      </c>
      <c r="F65" s="161"/>
    </row>
    <row r="66" spans="1:6" ht="21">
      <c r="A66" s="65">
        <v>439</v>
      </c>
      <c r="B66" s="55" t="s">
        <v>237</v>
      </c>
      <c r="C66" s="56"/>
      <c r="D66" s="148">
        <v>1235</v>
      </c>
      <c r="E66" s="148">
        <v>3397.17</v>
      </c>
      <c r="F66" s="161"/>
    </row>
    <row r="67" spans="1:6" ht="21">
      <c r="A67" s="49"/>
      <c r="B67" s="53" t="s">
        <v>238</v>
      </c>
      <c r="C67" s="54"/>
      <c r="D67" s="149">
        <f>D68+D69+D70+D71+D72+D73</f>
        <v>62359.37000000001</v>
      </c>
      <c r="E67" s="149">
        <f>E68+E69+E70+E71+E72+E73</f>
        <v>148187.25</v>
      </c>
      <c r="F67" s="161"/>
    </row>
    <row r="68" spans="1:6" ht="63">
      <c r="A68" s="65">
        <v>443.446</v>
      </c>
      <c r="B68" s="57" t="s">
        <v>239</v>
      </c>
      <c r="C68" s="56"/>
      <c r="D68" s="148">
        <v>15552</v>
      </c>
      <c r="E68" s="148">
        <v>26496.87</v>
      </c>
      <c r="F68" s="161"/>
    </row>
    <row r="69" spans="1:6" ht="21">
      <c r="A69" s="65">
        <v>442</v>
      </c>
      <c r="B69" s="55" t="s">
        <v>240</v>
      </c>
      <c r="C69" s="56"/>
      <c r="D69" s="148">
        <v>3655.370000000013</v>
      </c>
      <c r="E69" s="148">
        <v>4179.9800000000005</v>
      </c>
      <c r="F69" s="161"/>
    </row>
    <row r="70" spans="1:6" ht="21">
      <c r="A70" s="65">
        <v>445</v>
      </c>
      <c r="B70" s="55" t="s">
        <v>241</v>
      </c>
      <c r="C70" s="56"/>
      <c r="D70" s="148">
        <v>2315</v>
      </c>
      <c r="E70" s="148">
        <v>4241.86</v>
      </c>
      <c r="F70" s="161"/>
    </row>
    <row r="71" spans="1:6" ht="21">
      <c r="A71" s="65">
        <v>447</v>
      </c>
      <c r="B71" s="55" t="s">
        <v>242</v>
      </c>
      <c r="C71" s="56"/>
      <c r="D71" s="148">
        <v>65</v>
      </c>
      <c r="E71" s="148">
        <v>35979.37</v>
      </c>
      <c r="F71" s="161"/>
    </row>
    <row r="72" spans="1:6" ht="21">
      <c r="A72" s="65">
        <v>448</v>
      </c>
      <c r="B72" s="55" t="s">
        <v>243</v>
      </c>
      <c r="C72" s="56"/>
      <c r="D72" s="148">
        <v>13115</v>
      </c>
      <c r="E72" s="148">
        <v>24572.84</v>
      </c>
      <c r="F72" s="161"/>
    </row>
    <row r="73" spans="1:6" ht="21">
      <c r="A73" s="65">
        <v>444.449</v>
      </c>
      <c r="B73" s="55" t="s">
        <v>244</v>
      </c>
      <c r="C73" s="56"/>
      <c r="D73" s="148">
        <v>27657</v>
      </c>
      <c r="E73" s="148">
        <v>52716.329999999994</v>
      </c>
      <c r="F73" s="161"/>
    </row>
    <row r="74" spans="1:6" ht="21">
      <c r="A74" s="65">
        <v>48</v>
      </c>
      <c r="B74" s="64" t="s">
        <v>245</v>
      </c>
      <c r="C74" s="56"/>
      <c r="D74" s="169">
        <f>10989+126.48</f>
        <v>11115.48</v>
      </c>
      <c r="E74" s="151">
        <v>19423.79</v>
      </c>
      <c r="F74" s="161"/>
    </row>
    <row r="75" spans="1:6" ht="21">
      <c r="A75" s="65">
        <v>706</v>
      </c>
      <c r="B75" s="67" t="s">
        <v>246</v>
      </c>
      <c r="C75" s="68"/>
      <c r="D75" s="152">
        <v>-45435</v>
      </c>
      <c r="E75" s="152">
        <v>-42845.86</v>
      </c>
      <c r="F75" s="161"/>
    </row>
    <row r="76" spans="1:6" ht="21">
      <c r="A76" s="50"/>
      <c r="B76" s="53" t="s">
        <v>247</v>
      </c>
      <c r="C76" s="69"/>
      <c r="D76" s="153">
        <f>D53-D54</f>
        <v>751400.9899999998</v>
      </c>
      <c r="E76" s="153">
        <f>E53-E54</f>
        <v>317313.0500000003</v>
      </c>
      <c r="F76" s="161"/>
    </row>
    <row r="77" spans="1:6" ht="21">
      <c r="A77" s="50"/>
      <c r="B77" s="67" t="s">
        <v>248</v>
      </c>
      <c r="C77" s="68"/>
      <c r="D77" s="146">
        <f>D92+D109</f>
        <v>147824.80000000002</v>
      </c>
      <c r="E77" s="146">
        <f>E92+E109</f>
        <v>412003.56</v>
      </c>
      <c r="F77" s="161"/>
    </row>
    <row r="78" spans="1:6" ht="21">
      <c r="A78" s="50"/>
      <c r="B78" s="64" t="s">
        <v>249</v>
      </c>
      <c r="C78" s="56"/>
      <c r="D78" s="146">
        <f>D79+D80+D81+D82+D83+D84</f>
        <v>171329.23</v>
      </c>
      <c r="E78" s="146">
        <f>E79+E80+E81+E82+E83+E84</f>
        <v>177634.16</v>
      </c>
      <c r="F78" s="161"/>
    </row>
    <row r="79" spans="1:6" ht="21">
      <c r="A79" s="50">
        <v>770</v>
      </c>
      <c r="B79" s="55" t="s">
        <v>250</v>
      </c>
      <c r="C79" s="56"/>
      <c r="D79" s="143">
        <v>171329.23</v>
      </c>
      <c r="E79" s="143">
        <v>172508.72</v>
      </c>
      <c r="F79" s="161"/>
    </row>
    <row r="80" spans="1:6" ht="42">
      <c r="A80" s="50">
        <v>771</v>
      </c>
      <c r="B80" s="57" t="s">
        <v>251</v>
      </c>
      <c r="C80" s="56"/>
      <c r="D80" s="143"/>
      <c r="E80" s="143"/>
      <c r="F80" s="161"/>
    </row>
    <row r="81" spans="1:6" ht="21">
      <c r="A81" s="50">
        <v>772</v>
      </c>
      <c r="B81" s="55" t="s">
        <v>252</v>
      </c>
      <c r="C81" s="56"/>
      <c r="D81" s="143"/>
      <c r="E81" s="143"/>
      <c r="F81" s="161"/>
    </row>
    <row r="82" spans="1:6" ht="21">
      <c r="A82" s="50">
        <v>774</v>
      </c>
      <c r="B82" s="55" t="s">
        <v>253</v>
      </c>
      <c r="C82" s="56"/>
      <c r="D82" s="143"/>
      <c r="E82" s="143"/>
      <c r="F82" s="162"/>
    </row>
    <row r="83" spans="1:6" ht="21">
      <c r="A83" s="50">
        <v>775</v>
      </c>
      <c r="B83" s="55" t="s">
        <v>254</v>
      </c>
      <c r="C83" s="56"/>
      <c r="D83" s="143"/>
      <c r="E83" s="143"/>
      <c r="F83" s="162"/>
    </row>
    <row r="84" spans="1:6" ht="21">
      <c r="A84" s="70" t="s">
        <v>255</v>
      </c>
      <c r="B84" s="55" t="s">
        <v>256</v>
      </c>
      <c r="C84" s="56"/>
      <c r="D84" s="143"/>
      <c r="E84" s="143">
        <f>5125.44</f>
        <v>5125.44</v>
      </c>
      <c r="F84" s="162"/>
    </row>
    <row r="85" spans="1:6" ht="21">
      <c r="A85" s="71"/>
      <c r="B85" s="67" t="s">
        <v>257</v>
      </c>
      <c r="C85" s="68"/>
      <c r="D85" s="154">
        <f>D86+D87+D88+D89+D90+D91</f>
        <v>30209.129999999997</v>
      </c>
      <c r="E85" s="154">
        <f>E86+E87+E88+E89+E90+E91</f>
        <v>6211.82</v>
      </c>
      <c r="F85" s="162"/>
    </row>
    <row r="86" spans="1:6" ht="21">
      <c r="A86" s="50">
        <v>730</v>
      </c>
      <c r="B86" s="55" t="s">
        <v>258</v>
      </c>
      <c r="C86" s="56"/>
      <c r="D86" s="143"/>
      <c r="E86" s="143"/>
      <c r="F86" s="161"/>
    </row>
    <row r="87" spans="1:6" ht="21">
      <c r="A87" s="50">
        <v>732</v>
      </c>
      <c r="B87" s="55" t="s">
        <v>259</v>
      </c>
      <c r="C87" s="56"/>
      <c r="D87" s="143"/>
      <c r="E87" s="143"/>
      <c r="F87" s="161"/>
    </row>
    <row r="88" spans="1:6" ht="21">
      <c r="A88" s="50">
        <v>734</v>
      </c>
      <c r="B88" s="72" t="s">
        <v>260</v>
      </c>
      <c r="C88" s="54"/>
      <c r="D88" s="155"/>
      <c r="E88" s="155"/>
      <c r="F88" s="162"/>
    </row>
    <row r="89" spans="1:6" ht="21">
      <c r="A89" s="50">
        <v>735</v>
      </c>
      <c r="B89" s="55" t="s">
        <v>261</v>
      </c>
      <c r="C89" s="56"/>
      <c r="D89" s="143"/>
      <c r="E89" s="143"/>
      <c r="F89" s="162"/>
    </row>
    <row r="90" spans="1:6" ht="21.75" thickBot="1">
      <c r="A90" s="70" t="s">
        <v>262</v>
      </c>
      <c r="B90" s="55" t="s">
        <v>263</v>
      </c>
      <c r="C90" s="56"/>
      <c r="D90" s="143">
        <f>3527.85+20840</f>
        <v>24367.85</v>
      </c>
      <c r="E90" s="143">
        <v>1719.38</v>
      </c>
      <c r="F90" s="162"/>
    </row>
    <row r="91" spans="1:7" ht="21.75" thickBot="1">
      <c r="A91" s="70" t="s">
        <v>358</v>
      </c>
      <c r="B91" s="55" t="s">
        <v>264</v>
      </c>
      <c r="C91" s="56"/>
      <c r="D91" s="159">
        <f>5841.28</f>
        <v>5841.28</v>
      </c>
      <c r="E91" s="159">
        <v>4492.44</v>
      </c>
      <c r="F91" s="162"/>
      <c r="G91" s="170"/>
    </row>
    <row r="92" spans="1:6" ht="42">
      <c r="A92" s="50"/>
      <c r="B92" s="73" t="s">
        <v>265</v>
      </c>
      <c r="C92" s="56"/>
      <c r="D92" s="160">
        <f>D78-D85</f>
        <v>141120.1</v>
      </c>
      <c r="E92" s="160">
        <f>E78-E85</f>
        <v>171422.34</v>
      </c>
      <c r="F92" s="161"/>
    </row>
    <row r="93" spans="1:6" ht="21">
      <c r="A93" s="50"/>
      <c r="B93" s="74" t="s">
        <v>266</v>
      </c>
      <c r="C93" s="56"/>
      <c r="D93" s="160">
        <f>D94+D95+D96+D97+D98+D99+D100</f>
        <v>8452.79</v>
      </c>
      <c r="E93" s="160">
        <f>E94+E95+E96+E97+E98+E99+E100</f>
        <v>240810.01</v>
      </c>
      <c r="F93" s="161"/>
    </row>
    <row r="94" spans="1:6" ht="21">
      <c r="A94" s="50">
        <v>770</v>
      </c>
      <c r="B94" s="55" t="s">
        <v>267</v>
      </c>
      <c r="C94" s="56"/>
      <c r="D94" s="143"/>
      <c r="E94" s="143"/>
      <c r="F94" s="161"/>
    </row>
    <row r="95" spans="1:6" ht="21">
      <c r="A95" s="50">
        <v>772</v>
      </c>
      <c r="B95" s="55" t="s">
        <v>268</v>
      </c>
      <c r="C95" s="56"/>
      <c r="D95" s="143"/>
      <c r="E95" s="143"/>
      <c r="F95" s="161"/>
    </row>
    <row r="96" spans="1:6" ht="21">
      <c r="A96" s="75">
        <v>771774</v>
      </c>
      <c r="B96" s="55" t="s">
        <v>269</v>
      </c>
      <c r="C96" s="56"/>
      <c r="D96" s="143"/>
      <c r="E96" s="143"/>
      <c r="F96" s="162"/>
    </row>
    <row r="97" spans="1:6" ht="21">
      <c r="A97" s="50">
        <v>773</v>
      </c>
      <c r="B97" s="55" t="s">
        <v>270</v>
      </c>
      <c r="C97" s="56"/>
      <c r="D97" s="143"/>
      <c r="E97" s="143">
        <v>236600</v>
      </c>
      <c r="F97" s="162"/>
    </row>
    <row r="98" spans="1:6" ht="21">
      <c r="A98" s="50" t="s">
        <v>271</v>
      </c>
      <c r="B98" s="55" t="s">
        <v>272</v>
      </c>
      <c r="C98" s="56"/>
      <c r="D98" s="143"/>
      <c r="E98" s="143"/>
      <c r="F98" s="162"/>
    </row>
    <row r="99" spans="1:6" ht="21">
      <c r="A99" s="50" t="s">
        <v>273</v>
      </c>
      <c r="B99" s="55" t="s">
        <v>274</v>
      </c>
      <c r="C99" s="56"/>
      <c r="D99" s="143">
        <f>5452.71+0.08</f>
        <v>5452.79</v>
      </c>
      <c r="E99" s="143"/>
      <c r="F99" s="162"/>
    </row>
    <row r="100" spans="1:6" ht="21">
      <c r="A100" s="70" t="s">
        <v>359</v>
      </c>
      <c r="B100" s="55" t="s">
        <v>275</v>
      </c>
      <c r="C100" s="56"/>
      <c r="D100" s="143">
        <v>3000</v>
      </c>
      <c r="E100" s="143">
        <v>4210.01</v>
      </c>
      <c r="F100" s="162"/>
    </row>
    <row r="101" spans="1:6" ht="21">
      <c r="A101" s="50"/>
      <c r="B101" s="74" t="s">
        <v>276</v>
      </c>
      <c r="C101" s="56"/>
      <c r="D101" s="146">
        <v>1748.09</v>
      </c>
      <c r="E101" s="146">
        <f>E102+E103+E104+E105+E106+E107+E108</f>
        <v>228.79</v>
      </c>
      <c r="F101" s="162"/>
    </row>
    <row r="102" spans="1:6" ht="21">
      <c r="A102" s="50">
        <v>730</v>
      </c>
      <c r="B102" s="55" t="s">
        <v>277</v>
      </c>
      <c r="C102" s="56"/>
      <c r="D102" s="143"/>
      <c r="E102" s="143"/>
      <c r="F102" s="161"/>
    </row>
    <row r="103" spans="1:6" ht="21">
      <c r="A103" s="50">
        <v>732</v>
      </c>
      <c r="B103" s="55" t="s">
        <v>278</v>
      </c>
      <c r="C103" s="56"/>
      <c r="D103" s="143"/>
      <c r="E103" s="143"/>
      <c r="F103" s="161"/>
    </row>
    <row r="104" spans="1:6" ht="21">
      <c r="A104" s="50" t="s">
        <v>349</v>
      </c>
      <c r="B104" s="55" t="s">
        <v>279</v>
      </c>
      <c r="C104" s="56"/>
      <c r="D104" s="143"/>
      <c r="E104" s="143"/>
      <c r="F104" s="162"/>
    </row>
    <row r="105" spans="1:6" ht="21">
      <c r="A105" s="70" t="s">
        <v>280</v>
      </c>
      <c r="B105" s="55" t="s">
        <v>281</v>
      </c>
      <c r="C105" s="56"/>
      <c r="D105" s="143"/>
      <c r="E105" s="143"/>
      <c r="F105" s="162"/>
    </row>
    <row r="106" spans="1:6" ht="21">
      <c r="A106" s="70" t="s">
        <v>282</v>
      </c>
      <c r="B106" s="57" t="s">
        <v>283</v>
      </c>
      <c r="C106" s="56"/>
      <c r="D106" s="143"/>
      <c r="E106" s="143"/>
      <c r="F106" s="162"/>
    </row>
    <row r="107" spans="1:6" ht="21">
      <c r="A107" s="75">
        <v>745746747</v>
      </c>
      <c r="B107" s="55" t="s">
        <v>284</v>
      </c>
      <c r="C107" s="56"/>
      <c r="D107" s="143">
        <v>1748.09</v>
      </c>
      <c r="E107" s="143">
        <v>228.79</v>
      </c>
      <c r="F107" s="162"/>
    </row>
    <row r="108" spans="1:6" ht="21">
      <c r="A108" s="75">
        <v>748749</v>
      </c>
      <c r="B108" s="55" t="s">
        <v>285</v>
      </c>
      <c r="C108" s="56"/>
      <c r="D108" s="143"/>
      <c r="E108" s="143"/>
      <c r="F108" s="162"/>
    </row>
    <row r="109" spans="1:6" ht="42">
      <c r="A109" s="50"/>
      <c r="B109" s="73" t="s">
        <v>286</v>
      </c>
      <c r="C109" s="56"/>
      <c r="D109" s="146">
        <f>D93-D101</f>
        <v>6704.700000000001</v>
      </c>
      <c r="E109" s="146">
        <f>E93-E101</f>
        <v>240581.22</v>
      </c>
      <c r="F109" s="161"/>
    </row>
    <row r="110" spans="1:6" ht="21">
      <c r="A110" s="50"/>
      <c r="B110" s="51" t="s">
        <v>287</v>
      </c>
      <c r="C110" s="76"/>
      <c r="D110" s="156">
        <f>D76+D77</f>
        <v>899225.7899999998</v>
      </c>
      <c r="E110" s="156">
        <f>E76+E77</f>
        <v>729316.6100000003</v>
      </c>
      <c r="F110" s="162"/>
    </row>
    <row r="111" spans="1:6" ht="21">
      <c r="A111" s="50"/>
      <c r="B111" s="64" t="s">
        <v>288</v>
      </c>
      <c r="C111" s="56"/>
      <c r="D111" s="146">
        <f>D112+D113</f>
        <v>80930</v>
      </c>
      <c r="E111" s="146">
        <f>E112+E113</f>
        <v>65638.53</v>
      </c>
      <c r="F111" s="161"/>
    </row>
    <row r="112" spans="1:6" ht="21">
      <c r="A112" s="50">
        <v>820</v>
      </c>
      <c r="B112" s="55" t="s">
        <v>289</v>
      </c>
      <c r="C112" s="56"/>
      <c r="D112" s="157">
        <v>80930</v>
      </c>
      <c r="E112" s="157">
        <v>65638.53</v>
      </c>
      <c r="F112" s="161"/>
    </row>
    <row r="113" spans="1:6" ht="21">
      <c r="A113" s="50">
        <v>823</v>
      </c>
      <c r="B113" s="55" t="s">
        <v>290</v>
      </c>
      <c r="C113" s="56"/>
      <c r="D113" s="157"/>
      <c r="E113" s="157"/>
      <c r="F113" s="162"/>
    </row>
    <row r="114" spans="1:6" ht="21">
      <c r="A114" s="50"/>
      <c r="B114" s="64" t="s">
        <v>291</v>
      </c>
      <c r="C114" s="66"/>
      <c r="D114" s="146">
        <f>D110-D112</f>
        <v>818295.7899999998</v>
      </c>
      <c r="E114" s="146">
        <f>E110-E112</f>
        <v>663678.0800000003</v>
      </c>
      <c r="F114" s="162"/>
    </row>
    <row r="115" spans="1:6" ht="21">
      <c r="A115" s="50"/>
      <c r="B115" s="64" t="s">
        <v>292</v>
      </c>
      <c r="C115" s="56"/>
      <c r="D115" s="143"/>
      <c r="E115" s="143"/>
      <c r="F115" s="162"/>
    </row>
    <row r="116" spans="1:6" ht="21">
      <c r="A116" s="70" t="s">
        <v>293</v>
      </c>
      <c r="B116" s="55" t="s">
        <v>294</v>
      </c>
      <c r="C116" s="56"/>
      <c r="D116" s="143"/>
      <c r="E116" s="143"/>
      <c r="F116" s="161"/>
    </row>
    <row r="117" spans="1:6" ht="21">
      <c r="A117" s="77"/>
      <c r="B117" s="78" t="s">
        <v>295</v>
      </c>
      <c r="C117" s="79"/>
      <c r="D117" s="129"/>
      <c r="E117" s="129"/>
      <c r="F117" s="163"/>
    </row>
    <row r="118" spans="1:5" ht="21">
      <c r="A118" s="80"/>
      <c r="B118" s="81"/>
      <c r="C118" s="82"/>
      <c r="D118" s="123"/>
      <c r="E118" s="123"/>
    </row>
    <row r="119" spans="1:7" s="41" customFormat="1" ht="21">
      <c r="A119" s="202" t="s">
        <v>340</v>
      </c>
      <c r="B119" s="91"/>
      <c r="C119" s="209" t="s">
        <v>341</v>
      </c>
      <c r="D119" s="209"/>
      <c r="E119" s="102"/>
      <c r="F119" s="171"/>
      <c r="G119" s="84"/>
    </row>
    <row r="120" spans="1:6" ht="67.5" customHeight="1" thickBot="1">
      <c r="A120" s="195"/>
      <c r="B120" s="168"/>
      <c r="C120" s="208"/>
      <c r="D120" s="208"/>
      <c r="E120" s="102"/>
      <c r="F120" s="172"/>
    </row>
    <row r="121" spans="1:5" ht="21">
      <c r="A121" s="83"/>
      <c r="B121" s="83"/>
      <c r="C121" s="85"/>
      <c r="D121" s="84"/>
      <c r="E121" s="84"/>
    </row>
    <row r="122" spans="1:5" ht="21">
      <c r="A122" s="83" t="s">
        <v>346</v>
      </c>
      <c r="B122" s="41"/>
      <c r="C122" s="62"/>
      <c r="D122" s="84"/>
      <c r="E122" s="84"/>
    </row>
    <row r="123" spans="1:5" ht="21">
      <c r="A123" s="83" t="s">
        <v>369</v>
      </c>
      <c r="B123" s="86"/>
      <c r="C123" s="87"/>
      <c r="D123" s="84"/>
      <c r="E123" s="89"/>
    </row>
    <row r="124" spans="3:5" ht="21">
      <c r="C124" s="62"/>
      <c r="D124" s="88"/>
      <c r="E124" s="84"/>
    </row>
    <row r="125" spans="3:5" ht="21">
      <c r="C125" s="62"/>
      <c r="D125" s="84"/>
      <c r="E125" s="84"/>
    </row>
    <row r="126" spans="3:5" ht="21">
      <c r="C126" s="62"/>
      <c r="D126" s="84"/>
      <c r="E126" s="84"/>
    </row>
    <row r="127" spans="3:5" ht="21">
      <c r="C127" s="62"/>
      <c r="D127" s="84"/>
      <c r="E127" s="84"/>
    </row>
    <row r="128" spans="3:5" ht="21">
      <c r="C128" s="62"/>
      <c r="D128" s="84"/>
      <c r="E128" s="84"/>
    </row>
    <row r="129" spans="3:5" ht="21">
      <c r="C129" s="62"/>
      <c r="D129" s="84"/>
      <c r="E129" s="84"/>
    </row>
    <row r="130" spans="3:5" ht="21">
      <c r="C130" s="84"/>
      <c r="D130" s="84"/>
      <c r="E130" s="84"/>
    </row>
    <row r="131" spans="3:5" ht="21">
      <c r="C131" s="84"/>
      <c r="D131" s="84"/>
      <c r="E131" s="84"/>
    </row>
    <row r="132" spans="3:5" ht="21">
      <c r="C132" s="84"/>
      <c r="D132" s="84"/>
      <c r="E132" s="84"/>
    </row>
    <row r="133" spans="3:5" ht="21">
      <c r="C133" s="84"/>
      <c r="D133" s="84"/>
      <c r="E133" s="84"/>
    </row>
    <row r="134" ht="21">
      <c r="C134" s="42"/>
    </row>
    <row r="135" ht="21">
      <c r="C135" s="42"/>
    </row>
  </sheetData>
  <sheetProtection/>
  <mergeCells count="3">
    <mergeCell ref="A1:B1"/>
    <mergeCell ref="C119:D119"/>
    <mergeCell ref="C120:D120"/>
  </mergeCells>
  <printOptions/>
  <pageMargins left="0.25" right="0.25" top="0.75" bottom="0.75" header="0.3" footer="0.3"/>
  <pageSetup horizontalDpi="600" verticalDpi="600" orientation="portrait" paperSize="9" scale="3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1"/>
  <sheetViews>
    <sheetView zoomScalePageLayoutView="0" workbookViewId="0" topLeftCell="A46">
      <selection activeCell="T12" sqref="T12"/>
    </sheetView>
  </sheetViews>
  <sheetFormatPr defaultColWidth="9.140625" defaultRowHeight="15"/>
  <cols>
    <col min="2" max="2" width="11.00390625" style="0" customWidth="1"/>
    <col min="3" max="3" width="52.7109375" style="0" bestFit="1" customWidth="1"/>
    <col min="4" max="4" width="4.8515625" style="0" customWidth="1"/>
    <col min="5" max="6" width="20.140625" style="192" customWidth="1"/>
    <col min="7" max="7" width="5.421875" style="0" customWidth="1"/>
    <col min="8" max="8" width="4.7109375" style="0" customWidth="1"/>
    <col min="15" max="15" width="14.7109375" style="0" bestFit="1" customWidth="1"/>
    <col min="17" max="17" width="14.7109375" style="0" bestFit="1" customWidth="1"/>
  </cols>
  <sheetData>
    <row r="1" spans="2:6" ht="15">
      <c r="B1" s="39" t="s">
        <v>355</v>
      </c>
      <c r="C1" s="39"/>
      <c r="D1" s="39"/>
      <c r="E1" s="173"/>
      <c r="F1" s="173"/>
    </row>
    <row r="2" spans="2:6" ht="15">
      <c r="B2" s="6" t="s">
        <v>343</v>
      </c>
      <c r="C2" s="6"/>
      <c r="D2" s="6"/>
      <c r="E2" s="174"/>
      <c r="F2" s="174"/>
    </row>
    <row r="3" spans="2:6" ht="15">
      <c r="B3" s="6" t="s">
        <v>367</v>
      </c>
      <c r="C3" s="6"/>
      <c r="D3" s="6"/>
      <c r="E3" s="174"/>
      <c r="F3" s="174"/>
    </row>
    <row r="4" spans="2:6" ht="15">
      <c r="B4" s="6" t="s">
        <v>345</v>
      </c>
      <c r="C4" s="6"/>
      <c r="D4" s="6"/>
      <c r="E4" s="174"/>
      <c r="F4" s="174"/>
    </row>
    <row r="5" spans="2:6" ht="20.25" customHeight="1">
      <c r="B5" s="213" t="s">
        <v>339</v>
      </c>
      <c r="C5" s="213"/>
      <c r="D5" s="213"/>
      <c r="E5" s="213"/>
      <c r="F5" s="213"/>
    </row>
    <row r="6" spans="2:6" ht="15">
      <c r="B6" s="214" t="s">
        <v>371</v>
      </c>
      <c r="C6" s="214"/>
      <c r="D6" s="214"/>
      <c r="E6" s="214"/>
      <c r="F6" s="214"/>
    </row>
    <row r="7" spans="2:6" ht="15">
      <c r="B7" s="215"/>
      <c r="C7" s="215" t="s">
        <v>0</v>
      </c>
      <c r="D7" s="216" t="s">
        <v>1</v>
      </c>
      <c r="E7" s="217" t="s">
        <v>2</v>
      </c>
      <c r="F7" s="218"/>
    </row>
    <row r="8" spans="2:6" ht="15">
      <c r="B8" s="215"/>
      <c r="C8" s="215"/>
      <c r="D8" s="216"/>
      <c r="E8" s="175" t="s">
        <v>3</v>
      </c>
      <c r="F8" s="175" t="s">
        <v>4</v>
      </c>
    </row>
    <row r="9" spans="2:6" ht="15">
      <c r="B9" s="16"/>
      <c r="C9" s="16">
        <v>1</v>
      </c>
      <c r="D9" s="16">
        <v>2</v>
      </c>
      <c r="E9" s="176" t="s">
        <v>356</v>
      </c>
      <c r="F9" s="177">
        <v>4</v>
      </c>
    </row>
    <row r="10" spans="2:6" ht="15">
      <c r="B10" s="164" t="s">
        <v>5</v>
      </c>
      <c r="C10" s="17" t="s">
        <v>6</v>
      </c>
      <c r="D10" s="18"/>
      <c r="E10" s="178"/>
      <c r="F10" s="178"/>
    </row>
    <row r="11" spans="2:6" ht="15">
      <c r="B11" s="19">
        <v>1</v>
      </c>
      <c r="C11" s="20" t="s">
        <v>7</v>
      </c>
      <c r="D11" s="29"/>
      <c r="E11" s="179">
        <f>SUM(E12:E15)</f>
        <v>4264966.099999998</v>
      </c>
      <c r="F11" s="179">
        <f>SUM(F12:F15)</f>
        <v>18855257.840000015</v>
      </c>
    </row>
    <row r="12" spans="2:6" ht="17.25" customHeight="1">
      <c r="B12" s="22"/>
      <c r="C12" s="23" t="s">
        <v>8</v>
      </c>
      <c r="D12" s="21"/>
      <c r="E12" s="180">
        <f>+'[1]PIVOT'!CD5</f>
        <v>3015514.129999998</v>
      </c>
      <c r="F12" s="180">
        <f>+'[2]PIVOT KF 2018 FORMULE'!C4</f>
        <v>13380199.360000014</v>
      </c>
    </row>
    <row r="13" spans="2:6" ht="15">
      <c r="B13" s="22"/>
      <c r="C13" s="24" t="s">
        <v>9</v>
      </c>
      <c r="D13" s="21"/>
      <c r="E13" s="180">
        <f>+'[1]PIVOT'!CD6</f>
        <v>2473.3</v>
      </c>
      <c r="F13" s="180">
        <f>+'[2]PIVOT KF 2018 FORMULE'!C5</f>
        <v>184497.75</v>
      </c>
    </row>
    <row r="14" spans="2:6" ht="15">
      <c r="B14" s="22"/>
      <c r="C14" s="24" t="s">
        <v>10</v>
      </c>
      <c r="D14" s="21"/>
      <c r="E14" s="180">
        <f>+'[1]PIVOT'!CD7+'[1]PIVOT'!CD8+'[1]PIVOT'!CD9+'[1]PIVOT'!CD10+'[1]PIVOT'!CD11+'[1]PIVOT'!CD12+'[1]PIVOT'!CD13</f>
        <v>1235491.01</v>
      </c>
      <c r="F14" s="180">
        <f>+'[2]PIVOT KF 2018 FORMULE'!C6+'[2]PIVOT KF 2018 FORMULE'!C7+'[2]PIVOT KF 2018 FORMULE'!C8+'[2]PIVOT KF 2018 FORMULE'!C9+'[2]PIVOT KF 2018 FORMULE'!C10+'[2]PIVOT KF 2018 FORMULE'!C11+'[2]PIVOT KF 2018 FORMULE'!C12+'[2]PIVOT KF 2018 FORMULE'!C13+12.07+67.6</f>
        <v>5255768.64</v>
      </c>
    </row>
    <row r="15" spans="2:6" ht="15">
      <c r="B15" s="22"/>
      <c r="C15" s="24" t="s">
        <v>11</v>
      </c>
      <c r="D15" s="21"/>
      <c r="E15" s="180">
        <f>+'[1]PIVOT'!CD14</f>
        <v>11487.660000000002</v>
      </c>
      <c r="F15" s="180">
        <f>+'[2]PIVOT KF 2018 FORMULE'!C14</f>
        <v>34792.09000000001</v>
      </c>
    </row>
    <row r="16" spans="2:6" ht="15">
      <c r="B16" s="19">
        <v>2</v>
      </c>
      <c r="C16" s="20" t="s">
        <v>12</v>
      </c>
      <c r="D16" s="21"/>
      <c r="E16" s="178">
        <f>SUM(E17:E24)</f>
        <v>4604404.999999997</v>
      </c>
      <c r="F16" s="178">
        <f>SUM(F17:F24)</f>
        <v>17686636.009999998</v>
      </c>
    </row>
    <row r="17" spans="2:6" ht="26.25">
      <c r="B17" s="25"/>
      <c r="C17" s="23" t="s">
        <v>13</v>
      </c>
      <c r="D17" s="21"/>
      <c r="E17" s="181">
        <f>+'[1]PIVOT'!CD15</f>
        <v>1231001.3099999984</v>
      </c>
      <c r="F17" s="181">
        <f>+'[2]PIVOT KF 2018 FORMULE'!C15</f>
        <v>4997031.369999998</v>
      </c>
    </row>
    <row r="18" spans="2:6" ht="26.25">
      <c r="B18" s="25"/>
      <c r="C18" s="23" t="s">
        <v>14</v>
      </c>
      <c r="D18" s="21"/>
      <c r="E18" s="181">
        <f>+'[1]PIVOT'!CD16</f>
        <v>473363.11000000004</v>
      </c>
      <c r="F18" s="181">
        <f>+'[2]PIVOT KF 2018 FORMULE'!C16</f>
        <v>1010491.6400000001</v>
      </c>
    </row>
    <row r="19" spans="2:6" ht="26.25">
      <c r="B19" s="25"/>
      <c r="C19" s="23" t="s">
        <v>15</v>
      </c>
      <c r="D19" s="21"/>
      <c r="E19" s="181">
        <f>+'[1]PIVOT'!CD17+'[1]PIVOT'!CD18+'[1]PIVOT'!CD19</f>
        <v>757131.1499999996</v>
      </c>
      <c r="F19" s="181">
        <f>+'[2]PIVOT KF 2018 FORMULE'!C19+'[2]PIVOT KF 2018 FORMULE'!C17+'[2]PIVOT KF 2018 FORMULE'!C18</f>
        <v>2739366.69</v>
      </c>
    </row>
    <row r="20" spans="2:6" ht="15">
      <c r="B20" s="25"/>
      <c r="C20" s="23" t="s">
        <v>16</v>
      </c>
      <c r="D20" s="21"/>
      <c r="E20" s="181">
        <f>+'[1]PIVOT'!CD20+'[1]PIVOT'!CD21</f>
        <v>368832.75</v>
      </c>
      <c r="F20" s="181">
        <f>+'[2]PIVOT KF 2018 FORMULE'!C20+'[2]PIVOT KF 2018 FORMULE'!C21</f>
        <v>1201952.86</v>
      </c>
    </row>
    <row r="21" spans="2:6" ht="15">
      <c r="B21" s="25"/>
      <c r="C21" s="23" t="s">
        <v>17</v>
      </c>
      <c r="D21" s="21"/>
      <c r="E21" s="181">
        <f>+'[1]PIVOT'!CD22</f>
        <v>43499.66</v>
      </c>
      <c r="F21" s="181">
        <f>+'[2]PIVOT KF 2018 FORMULE'!C22</f>
        <v>126339.05999999997</v>
      </c>
    </row>
    <row r="22" spans="2:6" ht="15">
      <c r="B22" s="25"/>
      <c r="C22" s="23" t="s">
        <v>18</v>
      </c>
      <c r="D22" s="21"/>
      <c r="E22" s="181">
        <f>+'[1]PIVOT'!CD23</f>
        <v>133378.38</v>
      </c>
      <c r="F22" s="181">
        <f>+'[2]PIVOT KF 2018 FORMULE'!C23</f>
        <v>681890.3299999998</v>
      </c>
    </row>
    <row r="23" spans="2:6" ht="15">
      <c r="B23" s="25"/>
      <c r="C23" s="23" t="s">
        <v>19</v>
      </c>
      <c r="D23" s="21"/>
      <c r="E23" s="181">
        <f>+'[1]PIVOT'!CD24+'[1]PIVOT'!CD25+'[1]PIVOT'!CD26+'[1]PIVOT'!CD27+'[1]PIVOT'!CE28+'[1]PIVOT'!CD29+'[1]PIVOT'!CD30+'[1]PIVOT'!CD31+'[1]PIVOT'!CD32</f>
        <v>1597198.6399999992</v>
      </c>
      <c r="F23" s="181">
        <f>+'[2]PIVOT KF 2018 FORMULE'!C24+'[2]PIVOT KF 2018 FORMULE'!C25+'[2]PIVOT KF 2018 FORMULE'!C26+'[2]PIVOT KF 2018 FORMULE'!C27+'[2]PIVOT KF 2018 FORMULE'!C28+'[2]PIVOT KF 2018 FORMULE'!C29+'[2]PIVOT KF 2018 FORMULE'!C30+'[2]PIVOT KF 2018 FORMULE'!C31+'[2]PIVOT KF 2018 FORMULE'!C32</f>
        <v>6929564.060000002</v>
      </c>
    </row>
    <row r="24" spans="2:6" ht="15">
      <c r="B24" s="25"/>
      <c r="C24" s="23" t="s">
        <v>20</v>
      </c>
      <c r="D24" s="21"/>
      <c r="E24" s="181">
        <v>0</v>
      </c>
      <c r="F24" s="181">
        <v>0</v>
      </c>
    </row>
    <row r="25" spans="2:6" ht="15">
      <c r="B25" s="19">
        <v>3</v>
      </c>
      <c r="C25" s="20" t="s">
        <v>21</v>
      </c>
      <c r="D25" s="21"/>
      <c r="E25" s="178">
        <f>E11-E16</f>
        <v>-339438.89999999944</v>
      </c>
      <c r="F25" s="178">
        <f>F11-F16</f>
        <v>1168621.8300000168</v>
      </c>
    </row>
    <row r="26" spans="2:6" ht="15">
      <c r="B26" s="164" t="s">
        <v>22</v>
      </c>
      <c r="C26" s="17" t="s">
        <v>23</v>
      </c>
      <c r="D26" s="21"/>
      <c r="E26" s="178"/>
      <c r="F26" s="178"/>
    </row>
    <row r="27" spans="2:6" ht="15">
      <c r="B27" s="19">
        <v>1</v>
      </c>
      <c r="C27" s="20" t="s">
        <v>24</v>
      </c>
      <c r="D27" s="21"/>
      <c r="E27" s="178">
        <f>SUM(E28:E32)</f>
        <v>452804.72000000003</v>
      </c>
      <c r="F27" s="178">
        <f>SUM(F28:F32)</f>
        <v>5300637.569999999</v>
      </c>
    </row>
    <row r="28" spans="2:6" ht="15">
      <c r="B28" s="22"/>
      <c r="C28" s="24" t="s">
        <v>25</v>
      </c>
      <c r="D28" s="21"/>
      <c r="E28" s="181"/>
      <c r="F28" s="181">
        <f>+'[2]PIVOT KF 2018 FORMULE'!N33*-1</f>
        <v>2757178.82</v>
      </c>
    </row>
    <row r="29" spans="2:6" ht="15">
      <c r="B29" s="22"/>
      <c r="C29" s="24" t="s">
        <v>26</v>
      </c>
      <c r="D29" s="21"/>
      <c r="E29" s="181">
        <f>+'[1]PIVOT'!CD34</f>
        <v>428702.5</v>
      </c>
      <c r="F29" s="181">
        <f>+'[2]PIVOT KF 2018 FORMULE'!C34</f>
        <v>694907.04</v>
      </c>
    </row>
    <row r="30" spans="2:6" ht="15">
      <c r="B30" s="22"/>
      <c r="C30" s="24" t="s">
        <v>27</v>
      </c>
      <c r="D30" s="21"/>
      <c r="E30" s="182">
        <f>+'[1]PIVOT'!CD36</f>
        <v>705.15</v>
      </c>
      <c r="F30" s="182">
        <f>+'[2]PIVOT KF 2018 FORMULE'!C36</f>
        <v>3729.2400000000007</v>
      </c>
    </row>
    <row r="31" spans="2:6" ht="15">
      <c r="B31" s="22"/>
      <c r="C31" s="23" t="s">
        <v>28</v>
      </c>
      <c r="D31" s="21"/>
      <c r="E31" s="181">
        <f>+'[1]PIVOT'!CD37</f>
        <v>5599.02</v>
      </c>
      <c r="F31" s="181">
        <f>+'[2]PIVOT KF 2018 FORMULE'!C37</f>
        <v>23317.57</v>
      </c>
    </row>
    <row r="32" spans="2:6" ht="15">
      <c r="B32" s="22"/>
      <c r="C32" s="23" t="s">
        <v>29</v>
      </c>
      <c r="D32" s="21"/>
      <c r="E32" s="181">
        <f>+'[1]PIVOT'!CD35+'[1]PIVOT'!CD38+'[1]PIVOT'!CD40</f>
        <v>17798.05</v>
      </c>
      <c r="F32" s="181">
        <f>+'[2]PIVOT KF 2018 FORMULE'!C38+'[2]PIVOT KF 2018 FORMULE'!C43+'[2]PIVOT KF 2018 FORMULE'!C35</f>
        <v>1821504.8999999997</v>
      </c>
    </row>
    <row r="33" spans="2:6" ht="15">
      <c r="B33" s="19">
        <v>2</v>
      </c>
      <c r="C33" s="20" t="s">
        <v>30</v>
      </c>
      <c r="D33" s="21"/>
      <c r="E33" s="178">
        <f>E34+E35+E36+E37+E38+E39+E40+E41</f>
        <v>44386.95</v>
      </c>
      <c r="F33" s="178">
        <f>F34+F35+F36+F37+F38+F39+F40+F41</f>
        <v>5467160.4399999995</v>
      </c>
    </row>
    <row r="34" spans="2:6" ht="26.25">
      <c r="B34" s="22"/>
      <c r="C34" s="23" t="s">
        <v>31</v>
      </c>
      <c r="D34" s="21"/>
      <c r="E34" s="181"/>
      <c r="F34" s="181">
        <f>+'[2]PIVOT KF 2018 FORMULE'!C39</f>
        <v>3538777.55</v>
      </c>
    </row>
    <row r="35" spans="2:6" ht="26.25">
      <c r="B35" s="22"/>
      <c r="C35" s="23" t="s">
        <v>32</v>
      </c>
      <c r="D35" s="21"/>
      <c r="E35" s="181">
        <v>0</v>
      </c>
      <c r="F35" s="181">
        <v>0</v>
      </c>
    </row>
    <row r="36" spans="2:6" ht="39">
      <c r="B36" s="22"/>
      <c r="C36" s="23" t="s">
        <v>33</v>
      </c>
      <c r="D36" s="21"/>
      <c r="E36" s="181">
        <v>0</v>
      </c>
      <c r="F36" s="181">
        <v>0</v>
      </c>
    </row>
    <row r="37" spans="2:6" ht="39">
      <c r="B37" s="22"/>
      <c r="C37" s="23" t="s">
        <v>34</v>
      </c>
      <c r="D37" s="21"/>
      <c r="E37" s="181">
        <v>0</v>
      </c>
      <c r="F37" s="181">
        <v>0</v>
      </c>
    </row>
    <row r="38" spans="2:6" ht="26.25">
      <c r="B38" s="22"/>
      <c r="C38" s="23" t="s">
        <v>35</v>
      </c>
      <c r="D38" s="21"/>
      <c r="E38" s="181">
        <v>0</v>
      </c>
      <c r="F38" s="181">
        <v>0</v>
      </c>
    </row>
    <row r="39" spans="2:6" ht="26.25">
      <c r="B39" s="22"/>
      <c r="C39" s="23" t="s">
        <v>36</v>
      </c>
      <c r="D39" s="21"/>
      <c r="E39" s="181"/>
      <c r="F39" s="181">
        <f>+'[2]PIVOT KF 2018 FORMULE'!C40</f>
        <v>1675000</v>
      </c>
    </row>
    <row r="40" spans="2:6" ht="30" customHeight="1">
      <c r="B40" s="22"/>
      <c r="C40" s="23" t="s">
        <v>37</v>
      </c>
      <c r="D40" s="21"/>
      <c r="E40" s="181">
        <f>+'[1]PIVOT'!CD39</f>
        <v>24386.95</v>
      </c>
      <c r="F40" s="181">
        <f>+'[2]PIVOT KF 2018 FORMULE'!C41</f>
        <v>77382.89</v>
      </c>
    </row>
    <row r="41" spans="2:6" ht="15">
      <c r="B41" s="22"/>
      <c r="C41" s="23" t="s">
        <v>38</v>
      </c>
      <c r="D41" s="21"/>
      <c r="E41" s="181">
        <f>+'[1]PIVOT'!CD41</f>
        <v>20000</v>
      </c>
      <c r="F41" s="181">
        <f>+'[2]PIVOT KF 2018 FORMULE'!C42+'[2]PIVOT KF 2018 FORMULE'!C46</f>
        <v>176000</v>
      </c>
    </row>
    <row r="42" spans="2:6" ht="15">
      <c r="B42" s="19">
        <v>3</v>
      </c>
      <c r="C42" s="20" t="s">
        <v>39</v>
      </c>
      <c r="D42" s="21"/>
      <c r="E42" s="178">
        <f>E27-E33</f>
        <v>408417.77</v>
      </c>
      <c r="F42" s="178">
        <f>F27-F33</f>
        <v>-166522.8700000001</v>
      </c>
    </row>
    <row r="43" spans="2:6" ht="15">
      <c r="B43" s="164" t="s">
        <v>40</v>
      </c>
      <c r="C43" s="17" t="s">
        <v>41</v>
      </c>
      <c r="D43" s="21"/>
      <c r="E43" s="183"/>
      <c r="F43" s="183"/>
    </row>
    <row r="44" spans="2:6" ht="15">
      <c r="B44" s="19">
        <v>1</v>
      </c>
      <c r="C44" s="20" t="s">
        <v>42</v>
      </c>
      <c r="D44" s="21"/>
      <c r="E44" s="183">
        <f>E45+E46+E47+E48</f>
        <v>0</v>
      </c>
      <c r="F44" s="183">
        <f>F45+F46+F47+F48</f>
        <v>200000</v>
      </c>
    </row>
    <row r="45" spans="2:6" ht="15">
      <c r="B45" s="22"/>
      <c r="C45" s="23" t="s">
        <v>43</v>
      </c>
      <c r="D45" s="21"/>
      <c r="E45" s="184"/>
      <c r="F45" s="184"/>
    </row>
    <row r="46" spans="2:6" ht="15">
      <c r="B46" s="22"/>
      <c r="C46" s="23" t="s">
        <v>44</v>
      </c>
      <c r="D46" s="21"/>
      <c r="E46" s="184"/>
      <c r="F46" s="184"/>
    </row>
    <row r="47" spans="2:6" ht="15">
      <c r="B47" s="22"/>
      <c r="C47" s="23" t="s">
        <v>45</v>
      </c>
      <c r="D47" s="21"/>
      <c r="E47" s="181"/>
      <c r="F47" s="181">
        <f>+'[2]PIVOT KF 2018 FORMULE'!C44</f>
        <v>200000</v>
      </c>
    </row>
    <row r="48" spans="2:6" ht="15">
      <c r="B48" s="22"/>
      <c r="C48" s="23" t="s">
        <v>46</v>
      </c>
      <c r="D48" s="21"/>
      <c r="E48" s="184"/>
      <c r="F48" s="184"/>
    </row>
    <row r="49" spans="2:6" ht="15">
      <c r="B49" s="19">
        <v>2</v>
      </c>
      <c r="C49" s="26" t="s">
        <v>47</v>
      </c>
      <c r="D49" s="21"/>
      <c r="E49" s="183">
        <f>E50+E51+E52+E53</f>
        <v>0</v>
      </c>
      <c r="F49" s="183">
        <f>F50+F51+F52+F53</f>
        <v>1300042.16</v>
      </c>
    </row>
    <row r="50" spans="2:6" ht="15">
      <c r="B50" s="22"/>
      <c r="C50" s="23" t="s">
        <v>48</v>
      </c>
      <c r="D50" s="21"/>
      <c r="E50" s="184">
        <v>0</v>
      </c>
      <c r="F50" s="184">
        <v>0</v>
      </c>
    </row>
    <row r="51" spans="2:6" ht="15">
      <c r="B51" s="22"/>
      <c r="C51" s="23" t="s">
        <v>49</v>
      </c>
      <c r="D51" s="21"/>
      <c r="E51" s="184">
        <v>0</v>
      </c>
      <c r="F51" s="184">
        <v>0</v>
      </c>
    </row>
    <row r="52" spans="2:6" ht="15">
      <c r="B52" s="22"/>
      <c r="C52" s="23" t="s">
        <v>50</v>
      </c>
      <c r="D52" s="21"/>
      <c r="E52" s="181"/>
      <c r="F52" s="181">
        <f>+'[2]PIVOT KF 2018 FORMULE'!N52</f>
        <v>200042.16</v>
      </c>
    </row>
    <row r="53" spans="2:6" ht="15">
      <c r="B53" s="22"/>
      <c r="C53" s="23" t="s">
        <v>51</v>
      </c>
      <c r="D53" s="21"/>
      <c r="E53" s="185"/>
      <c r="F53" s="185">
        <f>+'[2]PIVOT KF 2018 FORMULE'!C48</f>
        <v>1100000</v>
      </c>
    </row>
    <row r="54" spans="2:6" ht="15">
      <c r="B54" s="19">
        <v>3</v>
      </c>
      <c r="C54" s="20" t="s">
        <v>52</v>
      </c>
      <c r="D54" s="21"/>
      <c r="E54" s="186">
        <f>+E44-E49</f>
        <v>0</v>
      </c>
      <c r="F54" s="186">
        <f>+F44-F49</f>
        <v>-1100042.16</v>
      </c>
    </row>
    <row r="55" spans="2:6" ht="15">
      <c r="B55" s="24"/>
      <c r="C55" s="24"/>
      <c r="D55" s="21"/>
      <c r="E55" s="187"/>
      <c r="F55" s="187"/>
    </row>
    <row r="56" spans="2:6" s="30" customFormat="1" ht="15">
      <c r="B56" s="27" t="s">
        <v>53</v>
      </c>
      <c r="C56" s="28" t="s">
        <v>54</v>
      </c>
      <c r="D56" s="29"/>
      <c r="E56" s="179">
        <f>+E25+E42+E54</f>
        <v>68978.87000000058</v>
      </c>
      <c r="F56" s="179">
        <f>+F25+F42+F54</f>
        <v>-97943.19999998319</v>
      </c>
    </row>
    <row r="57" spans="2:6" ht="15">
      <c r="B57" s="24"/>
      <c r="C57" s="24"/>
      <c r="D57" s="21"/>
      <c r="E57" s="187"/>
      <c r="F57" s="187"/>
    </row>
    <row r="58" spans="2:6" ht="15">
      <c r="B58" s="24"/>
      <c r="C58" s="28" t="s">
        <v>55</v>
      </c>
      <c r="D58" s="21"/>
      <c r="E58" s="188">
        <f>+E59+E56</f>
        <v>260477.8800000006</v>
      </c>
      <c r="F58" s="188">
        <f>+'[2]blagajna'!S20+'[2]blagajna'!S18</f>
        <v>191499.01</v>
      </c>
    </row>
    <row r="59" spans="2:6" ht="15">
      <c r="B59" s="24"/>
      <c r="C59" s="28" t="s">
        <v>56</v>
      </c>
      <c r="D59" s="21"/>
      <c r="E59" s="184">
        <f>+F58</f>
        <v>191499.01</v>
      </c>
      <c r="F59" s="184">
        <v>289442.21</v>
      </c>
    </row>
    <row r="60" spans="2:6" ht="15">
      <c r="B60" s="4"/>
      <c r="C60" s="4"/>
      <c r="D60" s="4"/>
      <c r="E60" s="189"/>
      <c r="F60" s="189"/>
    </row>
    <row r="61" spans="2:10" s="30" customFormat="1" ht="15">
      <c r="B61" s="31" t="s">
        <v>365</v>
      </c>
      <c r="C61" s="31"/>
      <c r="E61" s="190" t="s">
        <v>372</v>
      </c>
      <c r="G61" s="32"/>
      <c r="H61" s="32"/>
      <c r="I61" s="32"/>
      <c r="J61" s="32"/>
    </row>
    <row r="62" spans="2:8" s="30" customFormat="1" ht="27" customHeight="1" thickBot="1">
      <c r="B62" s="33"/>
      <c r="C62" s="198"/>
      <c r="D62" s="33"/>
      <c r="E62" s="196"/>
      <c r="F62" s="197"/>
      <c r="G62" s="34"/>
      <c r="H62" s="34"/>
    </row>
    <row r="63" spans="2:16" s="30" customFormat="1" ht="15">
      <c r="B63" s="35"/>
      <c r="C63" s="33"/>
      <c r="D63" s="33"/>
      <c r="E63" s="191"/>
      <c r="F63" s="191"/>
      <c r="O63" s="192"/>
      <c r="P63" s="193"/>
    </row>
    <row r="64" spans="2:16" s="30" customFormat="1" ht="15">
      <c r="B64" s="36" t="s">
        <v>366</v>
      </c>
      <c r="C64" s="33"/>
      <c r="D64" s="33"/>
      <c r="E64" s="191"/>
      <c r="F64" s="191"/>
      <c r="O64" s="192"/>
      <c r="P64" s="193"/>
    </row>
    <row r="65" spans="2:16" s="30" customFormat="1" ht="30" customHeight="1">
      <c r="B65" s="212" t="s">
        <v>373</v>
      </c>
      <c r="C65" s="212"/>
      <c r="D65" s="38"/>
      <c r="E65" s="191"/>
      <c r="F65" s="191"/>
      <c r="O65" s="192"/>
      <c r="P65" s="193"/>
    </row>
    <row r="66" spans="15:16" ht="15">
      <c r="O66" s="192"/>
      <c r="P66" s="193"/>
    </row>
    <row r="67" spans="15:16" ht="15">
      <c r="O67" s="192"/>
      <c r="P67" s="193"/>
    </row>
    <row r="68" spans="15:16" ht="15">
      <c r="O68" s="192"/>
      <c r="P68" s="193"/>
    </row>
    <row r="69" spans="15:16" ht="15">
      <c r="O69" s="194"/>
      <c r="P69" s="193"/>
    </row>
    <row r="70" spans="15:16" ht="15">
      <c r="O70" s="192"/>
      <c r="P70" s="193"/>
    </row>
    <row r="71" spans="15:16" ht="15">
      <c r="O71" s="192"/>
      <c r="P71" s="193"/>
    </row>
  </sheetData>
  <sheetProtection/>
  <mergeCells count="7">
    <mergeCell ref="B65:C65"/>
    <mergeCell ref="B5:F5"/>
    <mergeCell ref="B6:F6"/>
    <mergeCell ref="B7:B8"/>
    <mergeCell ref="C7:C8"/>
    <mergeCell ref="D7:D8"/>
    <mergeCell ref="E7:F7"/>
  </mergeCells>
  <dataValidations count="1">
    <dataValidation operator="greaterThanOrEqual" allowBlank="1" showInputMessage="1" showErrorMessage="1" errorTitle="Graška" error="Unose se vrijednosti u konvertibilnim markama, bez decimalnih mjesta. Nije dozvoljen unos negativnih brojeva." sqref="E12:F15"/>
  </dataValidation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60" zoomScaleNormal="80" zoomScalePageLayoutView="0" workbookViewId="0" topLeftCell="A1">
      <selection activeCell="A1" sqref="A1:B1"/>
    </sheetView>
  </sheetViews>
  <sheetFormatPr defaultColWidth="9.140625" defaultRowHeight="15"/>
  <cols>
    <col min="1" max="1" width="50.57421875" style="0" customWidth="1"/>
    <col min="2" max="2" width="40.140625" style="0" customWidth="1"/>
    <col min="3" max="3" width="13.8515625" style="0" customWidth="1"/>
    <col min="4" max="4" width="17.140625" style="0" customWidth="1"/>
    <col min="5" max="5" width="35.57421875" style="0" customWidth="1"/>
    <col min="6" max="6" width="17.421875" style="0" customWidth="1"/>
    <col min="7" max="7" width="15.140625" style="0" customWidth="1"/>
    <col min="8" max="8" width="15.00390625" style="0" customWidth="1"/>
    <col min="9" max="9" width="17.00390625" style="0" customWidth="1"/>
    <col min="10" max="10" width="19.140625" style="0" customWidth="1"/>
    <col min="11" max="11" width="18.00390625" style="0" customWidth="1"/>
    <col min="12" max="12" width="12.421875" style="0" customWidth="1"/>
  </cols>
  <sheetData>
    <row r="1" spans="1:3" ht="15">
      <c r="A1" s="219" t="s">
        <v>364</v>
      </c>
      <c r="B1" s="219"/>
      <c r="C1" s="6"/>
    </row>
    <row r="2" spans="1:3" ht="15">
      <c r="A2" s="6" t="s">
        <v>347</v>
      </c>
      <c r="B2" s="6"/>
      <c r="C2" s="6"/>
    </row>
    <row r="3" spans="1:3" ht="15">
      <c r="A3" s="6" t="s">
        <v>344</v>
      </c>
      <c r="B3" s="6"/>
      <c r="C3" s="6"/>
    </row>
    <row r="4" spans="1:3" ht="15">
      <c r="A4" s="6" t="s">
        <v>348</v>
      </c>
      <c r="B4" s="6"/>
      <c r="C4" s="6"/>
    </row>
    <row r="5" spans="1:11" ht="15">
      <c r="A5" s="220" t="s">
        <v>325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1" ht="15">
      <c r="A6" s="221" t="s">
        <v>374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1:11" ht="75">
      <c r="A7" s="3" t="s">
        <v>297</v>
      </c>
      <c r="B7" s="3" t="s">
        <v>298</v>
      </c>
      <c r="C7" s="3" t="s">
        <v>299</v>
      </c>
      <c r="D7" s="3" t="s">
        <v>300</v>
      </c>
      <c r="E7" s="3" t="s">
        <v>301</v>
      </c>
      <c r="F7" s="3" t="s">
        <v>302</v>
      </c>
      <c r="G7" s="3" t="s">
        <v>303</v>
      </c>
      <c r="H7" s="3" t="s">
        <v>304</v>
      </c>
      <c r="I7" s="3" t="s">
        <v>305</v>
      </c>
      <c r="J7" s="3" t="s">
        <v>306</v>
      </c>
      <c r="K7" s="3" t="s">
        <v>307</v>
      </c>
    </row>
    <row r="8" spans="1:11" ht="21" customHeight="1">
      <c r="A8" s="1" t="s">
        <v>308</v>
      </c>
      <c r="B8" s="8">
        <v>4033303</v>
      </c>
      <c r="C8" s="8"/>
      <c r="D8" s="8"/>
      <c r="E8" s="8">
        <v>467791</v>
      </c>
      <c r="F8" s="8"/>
      <c r="G8" s="8"/>
      <c r="H8" s="8"/>
      <c r="I8" s="8"/>
      <c r="J8" s="8">
        <v>1293690</v>
      </c>
      <c r="K8" s="11">
        <f>SUM(B8:J8)</f>
        <v>5794784</v>
      </c>
    </row>
    <row r="9" spans="1:11" ht="15">
      <c r="A9" s="2" t="s">
        <v>309</v>
      </c>
      <c r="B9" s="8"/>
      <c r="C9" s="8"/>
      <c r="D9" s="8"/>
      <c r="E9" s="8"/>
      <c r="F9" s="8"/>
      <c r="G9" s="8"/>
      <c r="H9" s="8"/>
      <c r="I9" s="8"/>
      <c r="J9" s="8"/>
      <c r="K9" s="7">
        <f aca="true" t="shared" si="0" ref="K9:K19">B9+C9+D9+E9+F9+G9+H9+I9+J9</f>
        <v>0</v>
      </c>
    </row>
    <row r="10" spans="1:11" ht="15">
      <c r="A10" s="2" t="s">
        <v>310</v>
      </c>
      <c r="B10" s="8"/>
      <c r="C10" s="8"/>
      <c r="D10" s="8"/>
      <c r="E10" s="8"/>
      <c r="F10" s="8"/>
      <c r="G10" s="8"/>
      <c r="H10" s="8"/>
      <c r="I10" s="8"/>
      <c r="J10" s="8"/>
      <c r="K10" s="7">
        <f t="shared" si="0"/>
        <v>0</v>
      </c>
    </row>
    <row r="11" spans="1:11" ht="30">
      <c r="A11" s="2" t="s">
        <v>311</v>
      </c>
      <c r="B11" s="8"/>
      <c r="C11" s="8"/>
      <c r="D11" s="8"/>
      <c r="E11" s="8"/>
      <c r="F11" s="8"/>
      <c r="G11" s="8"/>
      <c r="H11" s="8"/>
      <c r="I11" s="8"/>
      <c r="J11" s="8"/>
      <c r="K11" s="7">
        <f t="shared" si="0"/>
        <v>0</v>
      </c>
    </row>
    <row r="12" spans="1:11" ht="30">
      <c r="A12" s="2" t="s">
        <v>312</v>
      </c>
      <c r="B12" s="8"/>
      <c r="C12" s="8"/>
      <c r="D12" s="8"/>
      <c r="E12" s="8">
        <v>-269577</v>
      </c>
      <c r="F12" s="8"/>
      <c r="G12" s="8"/>
      <c r="H12" s="8"/>
      <c r="I12" s="8"/>
      <c r="J12" s="8"/>
      <c r="K12" s="7">
        <f t="shared" si="0"/>
        <v>-269577</v>
      </c>
    </row>
    <row r="13" spans="1:11" ht="30">
      <c r="A13" s="2" t="s">
        <v>313</v>
      </c>
      <c r="B13" s="8"/>
      <c r="C13" s="8"/>
      <c r="D13" s="8"/>
      <c r="E13" s="8"/>
      <c r="F13" s="8"/>
      <c r="G13" s="8"/>
      <c r="H13" s="8"/>
      <c r="I13" s="8"/>
      <c r="J13" s="8"/>
      <c r="K13" s="7">
        <f t="shared" si="0"/>
        <v>0</v>
      </c>
    </row>
    <row r="14" spans="1:11" ht="30">
      <c r="A14" s="2" t="s">
        <v>314</v>
      </c>
      <c r="B14" s="8"/>
      <c r="C14" s="8"/>
      <c r="D14" s="8"/>
      <c r="E14" s="8"/>
      <c r="F14" s="8"/>
      <c r="G14" s="8"/>
      <c r="H14" s="8"/>
      <c r="I14" s="8"/>
      <c r="J14" s="8"/>
      <c r="K14" s="7">
        <f t="shared" si="0"/>
        <v>0</v>
      </c>
    </row>
    <row r="15" spans="1:11" ht="15">
      <c r="A15" s="2" t="s">
        <v>315</v>
      </c>
      <c r="B15" s="8"/>
      <c r="C15" s="8"/>
      <c r="D15" s="8"/>
      <c r="E15" s="8"/>
      <c r="F15" s="8"/>
      <c r="G15" s="8"/>
      <c r="H15" s="8"/>
      <c r="I15" s="8"/>
      <c r="J15" s="8">
        <v>1943280</v>
      </c>
      <c r="K15" s="7">
        <f t="shared" si="0"/>
        <v>1943280</v>
      </c>
    </row>
    <row r="16" spans="1:11" ht="15">
      <c r="A16" s="2" t="s">
        <v>316</v>
      </c>
      <c r="B16" s="8"/>
      <c r="C16" s="8"/>
      <c r="D16" s="8"/>
      <c r="E16" s="8"/>
      <c r="F16" s="8"/>
      <c r="G16" s="8"/>
      <c r="H16" s="8"/>
      <c r="I16" s="8"/>
      <c r="J16" s="8"/>
      <c r="K16" s="7">
        <f t="shared" si="0"/>
        <v>0</v>
      </c>
    </row>
    <row r="17" spans="1:11" ht="15">
      <c r="A17" s="2" t="s">
        <v>317</v>
      </c>
      <c r="B17" s="8"/>
      <c r="C17" s="8"/>
      <c r="D17" s="8"/>
      <c r="E17" s="8"/>
      <c r="F17" s="8"/>
      <c r="G17" s="8"/>
      <c r="H17" s="8"/>
      <c r="I17" s="8"/>
      <c r="J17" s="8">
        <v>-1156355</v>
      </c>
      <c r="K17" s="7">
        <f t="shared" si="0"/>
        <v>-1156355</v>
      </c>
    </row>
    <row r="18" spans="1:11" ht="15">
      <c r="A18" s="2" t="s">
        <v>318</v>
      </c>
      <c r="B18" s="8"/>
      <c r="C18" s="8"/>
      <c r="D18" s="8"/>
      <c r="E18" s="8"/>
      <c r="F18" s="8"/>
      <c r="G18" s="8"/>
      <c r="H18" s="8"/>
      <c r="I18" s="8"/>
      <c r="J18" s="8"/>
      <c r="K18" s="7">
        <f t="shared" si="0"/>
        <v>0</v>
      </c>
    </row>
    <row r="19" spans="1:11" ht="21.75" customHeight="1">
      <c r="A19" s="1" t="s">
        <v>319</v>
      </c>
      <c r="B19" s="7">
        <f aca="true" t="shared" si="1" ref="B19:I19">B8+B9+B10+B11+B12+B13+B14+B15+B16+B17+B18</f>
        <v>4033303</v>
      </c>
      <c r="C19" s="7">
        <f t="shared" si="1"/>
        <v>0</v>
      </c>
      <c r="D19" s="7">
        <f t="shared" si="1"/>
        <v>0</v>
      </c>
      <c r="E19" s="7">
        <f>SUM(E8:E18)</f>
        <v>198214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>SUM(J8:J18)</f>
        <v>2080615</v>
      </c>
      <c r="K19" s="7">
        <f t="shared" si="0"/>
        <v>6312132</v>
      </c>
    </row>
    <row r="20" spans="1:11" ht="15">
      <c r="A20" s="5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>
      <c r="A21" s="5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2" ht="15">
      <c r="A22" s="1" t="s">
        <v>320</v>
      </c>
      <c r="B22" s="7">
        <f aca="true" t="shared" si="2" ref="B22:I22">B19</f>
        <v>4033303</v>
      </c>
      <c r="C22" s="7">
        <f t="shared" si="2"/>
        <v>0</v>
      </c>
      <c r="D22" s="7">
        <f t="shared" si="2"/>
        <v>0</v>
      </c>
      <c r="E22" s="7">
        <f t="shared" si="2"/>
        <v>198214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7">
        <f>J19</f>
        <v>2080615</v>
      </c>
      <c r="K22" s="7">
        <f>SUM(B22:J22)</f>
        <v>6312132</v>
      </c>
      <c r="L22" s="9"/>
    </row>
    <row r="23" spans="1:12" ht="15">
      <c r="A23" s="2" t="s">
        <v>321</v>
      </c>
      <c r="B23" s="8"/>
      <c r="C23" s="8"/>
      <c r="D23" s="8"/>
      <c r="E23" s="8"/>
      <c r="F23" s="8"/>
      <c r="G23" s="8"/>
      <c r="H23" s="8"/>
      <c r="I23" s="8"/>
      <c r="J23" s="8"/>
      <c r="K23" s="7">
        <f aca="true" t="shared" si="3" ref="K23:K31">SUM(B23:J23)</f>
        <v>0</v>
      </c>
      <c r="L23" s="9"/>
    </row>
    <row r="24" spans="1:12" ht="15">
      <c r="A24" s="2" t="s">
        <v>310</v>
      </c>
      <c r="B24" s="8"/>
      <c r="C24" s="8"/>
      <c r="D24" s="8"/>
      <c r="E24" s="8"/>
      <c r="F24" s="8"/>
      <c r="G24" s="8"/>
      <c r="H24" s="8"/>
      <c r="I24" s="8"/>
      <c r="J24" s="8"/>
      <c r="K24" s="7">
        <f t="shared" si="3"/>
        <v>0</v>
      </c>
      <c r="L24" s="9"/>
    </row>
    <row r="25" spans="1:12" ht="30">
      <c r="A25" s="2" t="s">
        <v>311</v>
      </c>
      <c r="B25" s="8"/>
      <c r="C25" s="8"/>
      <c r="D25" s="8"/>
      <c r="E25" s="8"/>
      <c r="F25" s="8"/>
      <c r="G25" s="8"/>
      <c r="H25" s="8"/>
      <c r="I25" s="8"/>
      <c r="J25" s="8"/>
      <c r="K25" s="7">
        <f t="shared" si="3"/>
        <v>0</v>
      </c>
      <c r="L25" s="9"/>
    </row>
    <row r="26" spans="1:12" ht="30">
      <c r="A26" s="2" t="s">
        <v>322</v>
      </c>
      <c r="B26" s="8"/>
      <c r="C26" s="8"/>
      <c r="D26" s="8"/>
      <c r="E26" s="13">
        <v>90110</v>
      </c>
      <c r="F26" s="8"/>
      <c r="G26" s="8"/>
      <c r="H26" s="8"/>
      <c r="I26" s="8"/>
      <c r="J26" s="8"/>
      <c r="K26" s="7">
        <f t="shared" si="3"/>
        <v>90110</v>
      </c>
      <c r="L26" s="9"/>
    </row>
    <row r="27" spans="1:12" ht="30">
      <c r="A27" s="2" t="s">
        <v>313</v>
      </c>
      <c r="B27" s="8"/>
      <c r="C27" s="8"/>
      <c r="D27" s="8"/>
      <c r="E27" s="13"/>
      <c r="F27" s="8"/>
      <c r="G27" s="8"/>
      <c r="H27" s="8"/>
      <c r="I27" s="8"/>
      <c r="J27" s="8"/>
      <c r="K27" s="7">
        <f t="shared" si="3"/>
        <v>0</v>
      </c>
      <c r="L27" s="9"/>
    </row>
    <row r="28" spans="1:12" ht="30">
      <c r="A28" s="2" t="s">
        <v>323</v>
      </c>
      <c r="B28" s="8"/>
      <c r="C28" s="8"/>
      <c r="D28" s="8"/>
      <c r="E28" s="8"/>
      <c r="F28" s="8"/>
      <c r="G28" s="8"/>
      <c r="H28" s="8"/>
      <c r="I28" s="8"/>
      <c r="J28" s="8"/>
      <c r="K28" s="7">
        <f t="shared" si="3"/>
        <v>0</v>
      </c>
      <c r="L28" s="9"/>
    </row>
    <row r="29" spans="1:12" ht="15">
      <c r="A29" s="2" t="s">
        <v>324</v>
      </c>
      <c r="B29" s="8"/>
      <c r="C29" s="8"/>
      <c r="D29" s="8"/>
      <c r="E29" s="8"/>
      <c r="F29" s="8"/>
      <c r="G29" s="8"/>
      <c r="H29" s="8"/>
      <c r="I29" s="8"/>
      <c r="J29" s="13">
        <v>818296</v>
      </c>
      <c r="K29" s="7">
        <f t="shared" si="3"/>
        <v>818296</v>
      </c>
      <c r="L29" s="9"/>
    </row>
    <row r="30" spans="1:12" ht="15">
      <c r="A30" s="2" t="s">
        <v>316</v>
      </c>
      <c r="B30" s="8"/>
      <c r="C30" s="8"/>
      <c r="D30" s="8"/>
      <c r="E30" s="8"/>
      <c r="F30" s="8"/>
      <c r="G30" s="8"/>
      <c r="H30" s="8"/>
      <c r="I30" s="8"/>
      <c r="J30" s="8"/>
      <c r="K30" s="7">
        <f t="shared" si="3"/>
        <v>0</v>
      </c>
      <c r="L30" s="9"/>
    </row>
    <row r="31" spans="1:12" ht="15">
      <c r="A31" s="2" t="s">
        <v>317</v>
      </c>
      <c r="B31" s="14"/>
      <c r="C31" s="14"/>
      <c r="D31" s="14"/>
      <c r="E31" s="14"/>
      <c r="F31" s="14"/>
      <c r="G31" s="14"/>
      <c r="H31" s="14"/>
      <c r="I31" s="14"/>
      <c r="J31" s="13"/>
      <c r="K31" s="7">
        <f t="shared" si="3"/>
        <v>0</v>
      </c>
      <c r="L31" s="9"/>
    </row>
    <row r="32" spans="1:13" ht="15">
      <c r="A32" s="2" t="s">
        <v>318</v>
      </c>
      <c r="B32" s="8"/>
      <c r="C32" s="8"/>
      <c r="D32" s="8"/>
      <c r="E32" s="8"/>
      <c r="F32" s="8"/>
      <c r="G32" s="8"/>
      <c r="H32" s="8"/>
      <c r="I32" s="8"/>
      <c r="J32" s="8"/>
      <c r="K32" s="7">
        <f>SUM(B32:J32)</f>
        <v>0</v>
      </c>
      <c r="L32" s="9"/>
      <c r="M32" s="9"/>
    </row>
    <row r="33" spans="1:12" ht="18" customHeight="1">
      <c r="A33" s="1" t="s">
        <v>375</v>
      </c>
      <c r="B33" s="7">
        <f>SUM(B22:B32)</f>
        <v>4033303</v>
      </c>
      <c r="C33" s="7">
        <f>SUM(C22:C32)</f>
        <v>0</v>
      </c>
      <c r="D33" s="7">
        <f>SUM(D22:D32)</f>
        <v>0</v>
      </c>
      <c r="E33" s="7">
        <f>SUM(E22:E32)</f>
        <v>288324</v>
      </c>
      <c r="F33" s="7">
        <f aca="true" t="shared" si="4" ref="F33:K33">SUM(F22:F32)</f>
        <v>0</v>
      </c>
      <c r="G33" s="7">
        <f t="shared" si="4"/>
        <v>0</v>
      </c>
      <c r="H33" s="7">
        <f t="shared" si="4"/>
        <v>0</v>
      </c>
      <c r="I33" s="7">
        <f t="shared" si="4"/>
        <v>0</v>
      </c>
      <c r="J33" s="7">
        <f t="shared" si="4"/>
        <v>2898911</v>
      </c>
      <c r="K33" s="7">
        <f t="shared" si="4"/>
        <v>7220538</v>
      </c>
      <c r="L33" s="9"/>
    </row>
    <row r="34" spans="1:11" ht="33.75" customHeight="1">
      <c r="A34" s="201" t="s">
        <v>377</v>
      </c>
      <c r="B34" s="6"/>
      <c r="C34" s="6"/>
      <c r="E34" s="201" t="s">
        <v>376</v>
      </c>
      <c r="K34" s="15"/>
    </row>
    <row r="35" spans="1:11" ht="48" customHeight="1" thickBot="1">
      <c r="A35" s="199"/>
      <c r="B35" s="6"/>
      <c r="C35" s="6"/>
      <c r="E35" s="200"/>
      <c r="F35" s="9"/>
      <c r="K35" s="12"/>
    </row>
    <row r="36" spans="1:6" ht="15">
      <c r="A36" s="6"/>
      <c r="B36" s="6"/>
      <c r="C36" s="6"/>
      <c r="E36" s="15"/>
      <c r="F36" s="9"/>
    </row>
    <row r="37" spans="1:16" ht="15">
      <c r="A37" s="6" t="s">
        <v>346</v>
      </c>
      <c r="B37" s="113"/>
      <c r="C37" s="113"/>
      <c r="D37" s="114"/>
      <c r="E37" s="115"/>
      <c r="F37" s="115"/>
      <c r="G37" s="114"/>
      <c r="H37" s="114"/>
      <c r="I37" s="114"/>
      <c r="J37" s="114"/>
      <c r="K37" s="116"/>
      <c r="L37" s="114"/>
      <c r="M37" s="114"/>
      <c r="N37" s="114"/>
      <c r="O37" s="114"/>
      <c r="P37" s="114"/>
    </row>
    <row r="38" spans="1:16" ht="15">
      <c r="A38" s="37" t="s">
        <v>369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4"/>
      <c r="M38" s="114"/>
      <c r="N38" s="114"/>
      <c r="O38" s="114"/>
      <c r="P38" s="114"/>
    </row>
    <row r="39" spans="2:16" ht="15"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2:16" ht="15"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  <row r="41" spans="2:16" ht="15"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2:16" ht="15"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2:16" ht="15"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</row>
    <row r="44" spans="2:16" ht="15"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</row>
    <row r="45" spans="2:16" ht="15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</row>
    <row r="46" spans="2:16" ht="15"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</row>
  </sheetData>
  <sheetProtection/>
  <mergeCells count="3">
    <mergeCell ref="A1:B1"/>
    <mergeCell ref="A5:K5"/>
    <mergeCell ref="A6:K6"/>
  </mergeCells>
  <printOptions/>
  <pageMargins left="0.25" right="0.25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Vesna Cakić</cp:lastModifiedBy>
  <cp:lastPrinted>2019-04-17T11:07:00Z</cp:lastPrinted>
  <dcterms:created xsi:type="dcterms:W3CDTF">2012-02-03T11:53:42Z</dcterms:created>
  <dcterms:modified xsi:type="dcterms:W3CDTF">2019-05-14T10:48:32Z</dcterms:modified>
  <cp:category/>
  <cp:version/>
  <cp:contentType/>
  <cp:contentStatus/>
</cp:coreProperties>
</file>